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etorg515509.sharepoint.com/Shared Documents/Aeris Elsinore/Price Sheets - Linesets/"/>
    </mc:Choice>
  </mc:AlternateContent>
  <xr:revisionPtr revIDLastSave="0" documentId="14_{15140A76-7B35-44DD-AD0C-179288A2C9CC}" xr6:coauthVersionLast="47" xr6:coauthVersionMax="47" xr10:uidLastSave="{00000000-0000-0000-0000-000000000000}"/>
  <workbookProtection workbookAlgorithmName="SHA-512" workbookHashValue="LgJNjZXxIpFmKs4VcZ6WaKH5tf6b3HTEkRq/qj021fat6d9IaezjomEZr8buxtOnQ6mMP3R3PnkKo8G0o4sbkQ==" workbookSaltValue="iMaEoucLQrz1VTjjfhe8KQ==" workbookSpinCount="100000" lockStructure="1"/>
  <bookViews>
    <workbookView xWindow="32385" yWindow="375" windowWidth="19080" windowHeight="14535" xr2:uid="{E6CA0E08-8840-45EC-A96B-8059AFD9AE60}"/>
  </bookViews>
  <sheets>
    <sheet name="Lineset" sheetId="1" r:id="rId1"/>
    <sheet name="Minisplit" sheetId="2" r:id="rId2"/>
    <sheet name="Sheet2" sheetId="6" state="hidden" r:id="rId3"/>
    <sheet name="Insulated Copper" sheetId="3" r:id="rId4"/>
    <sheet name="Sheet3" sheetId="7" state="hidden" r:id="rId5"/>
    <sheet name="Sheet1" sheetId="5" state="hidden" r:id="rId6"/>
    <sheet name="LWC" sheetId="4" state="hidden" r:id="rId7"/>
  </sheets>
  <definedNames>
    <definedName name="_xlnm._FilterDatabase" localSheetId="3" hidden="1">'Insulated Copper'!$A$8:$K$50</definedName>
    <definedName name="_xlnm._FilterDatabase" localSheetId="0" hidden="1">Lineset!$B$8:$L$68</definedName>
    <definedName name="_xlnm._FilterDatabase" localSheetId="1" hidden="1">Minisplit!$B$8:$M$138</definedName>
    <definedName name="_xlnm.Print_Area" localSheetId="1">Minisplit!$A$1:$P$138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2" l="1"/>
  <c r="B129" i="2"/>
  <c r="B113" i="2"/>
  <c r="B115" i="2"/>
  <c r="M38" i="1"/>
  <c r="K38" i="1" s="1"/>
  <c r="L38" i="1" s="1"/>
  <c r="B38" i="1"/>
  <c r="M37" i="1"/>
  <c r="K37" i="1" s="1"/>
  <c r="L37" i="1" s="1"/>
  <c r="B37" i="1"/>
  <c r="M10" i="1"/>
  <c r="K10" i="1" s="1"/>
  <c r="L10" i="1" s="1"/>
  <c r="M9" i="1"/>
  <c r="K9" i="1" s="1"/>
  <c r="L9" i="1" s="1"/>
  <c r="B10" i="1"/>
  <c r="B9" i="1"/>
  <c r="M89" i="2"/>
  <c r="K89" i="2" s="1"/>
  <c r="L89" i="2" s="1"/>
  <c r="O89" i="2" s="1"/>
  <c r="B89" i="2"/>
  <c r="M90" i="2"/>
  <c r="K90" i="2" s="1"/>
  <c r="L90" i="2" s="1"/>
  <c r="B90" i="2"/>
  <c r="B26" i="2"/>
  <c r="B25" i="2"/>
  <c r="M26" i="2"/>
  <c r="K26" i="2" s="1"/>
  <c r="L26" i="2" s="1"/>
  <c r="O26" i="2" s="1"/>
  <c r="M25" i="2"/>
  <c r="K25" i="2" s="1"/>
  <c r="L25" i="2" s="1"/>
  <c r="O25" i="2" s="1"/>
  <c r="P26" i="2" l="1"/>
  <c r="O90" i="2"/>
  <c r="P90" i="2" s="1"/>
  <c r="P25" i="2"/>
  <c r="P89" i="2"/>
  <c r="K50" i="3" l="1"/>
  <c r="B50" i="3"/>
  <c r="K49" i="3"/>
  <c r="B49" i="3"/>
  <c r="K48" i="3"/>
  <c r="I48" i="3" s="1"/>
  <c r="J48" i="3" s="1"/>
  <c r="B48" i="3"/>
  <c r="K47" i="3"/>
  <c r="B47" i="3"/>
  <c r="K46" i="3"/>
  <c r="B46" i="3"/>
  <c r="K45" i="3"/>
  <c r="B45" i="3"/>
  <c r="K44" i="3"/>
  <c r="B44" i="3"/>
  <c r="K43" i="3"/>
  <c r="B43" i="3"/>
  <c r="K42" i="3"/>
  <c r="B42" i="3"/>
  <c r="K41" i="3"/>
  <c r="B41" i="3"/>
  <c r="K40" i="3"/>
  <c r="B40" i="3"/>
  <c r="K39" i="3"/>
  <c r="B39" i="3"/>
  <c r="K38" i="3"/>
  <c r="B38" i="3"/>
  <c r="K37" i="3"/>
  <c r="B37" i="3"/>
  <c r="K36" i="3"/>
  <c r="B36" i="3"/>
  <c r="K35" i="3"/>
  <c r="B35" i="3"/>
  <c r="K34" i="3"/>
  <c r="B34" i="3"/>
  <c r="K33" i="3"/>
  <c r="B33" i="3"/>
  <c r="K32" i="3"/>
  <c r="B32" i="3"/>
  <c r="K31" i="3"/>
  <c r="B31" i="3"/>
  <c r="K30" i="3"/>
  <c r="B30" i="3"/>
  <c r="K29" i="3"/>
  <c r="I29" i="3" s="1"/>
  <c r="J29" i="3" s="1"/>
  <c r="B29" i="3"/>
  <c r="K28" i="3"/>
  <c r="I28" i="3" s="1"/>
  <c r="J28" i="3" s="1"/>
  <c r="B28" i="3"/>
  <c r="K27" i="3"/>
  <c r="B27" i="3"/>
  <c r="K26" i="3"/>
  <c r="B26" i="3"/>
  <c r="K25" i="3"/>
  <c r="B25" i="3"/>
  <c r="K24" i="3"/>
  <c r="B24" i="3"/>
  <c r="K23" i="3"/>
  <c r="B23" i="3"/>
  <c r="K22" i="3"/>
  <c r="B22" i="3"/>
  <c r="K21" i="3"/>
  <c r="I21" i="3" s="1"/>
  <c r="J21" i="3" s="1"/>
  <c r="B21" i="3"/>
  <c r="K20" i="3"/>
  <c r="I20" i="3" s="1"/>
  <c r="J20" i="3" s="1"/>
  <c r="B20" i="3"/>
  <c r="K19" i="3"/>
  <c r="B19" i="3"/>
  <c r="K18" i="3"/>
  <c r="B18" i="3"/>
  <c r="K17" i="3"/>
  <c r="B17" i="3"/>
  <c r="K16" i="3"/>
  <c r="B16" i="3"/>
  <c r="K15" i="3"/>
  <c r="B15" i="3"/>
  <c r="K14" i="3"/>
  <c r="I14" i="3" s="1"/>
  <c r="J14" i="3" s="1"/>
  <c r="B14" i="3"/>
  <c r="K13" i="3"/>
  <c r="I13" i="3" s="1"/>
  <c r="J13" i="3" s="1"/>
  <c r="B13" i="3"/>
  <c r="K12" i="3"/>
  <c r="I12" i="3" s="1"/>
  <c r="J12" i="3" s="1"/>
  <c r="B12" i="3"/>
  <c r="K11" i="3"/>
  <c r="B11" i="3"/>
  <c r="K10" i="3"/>
  <c r="I10" i="3" s="1"/>
  <c r="J10" i="3" s="1"/>
  <c r="B10" i="3"/>
  <c r="K9" i="3"/>
  <c r="B9" i="3"/>
  <c r="I17" i="3" l="1"/>
  <c r="J17" i="3" s="1"/>
  <c r="I25" i="3"/>
  <c r="J25" i="3" s="1"/>
  <c r="I33" i="3"/>
  <c r="J33" i="3" s="1"/>
  <c r="I41" i="3"/>
  <c r="J41" i="3" s="1"/>
  <c r="I49" i="3"/>
  <c r="J49" i="3" s="1"/>
  <c r="I37" i="3"/>
  <c r="J37" i="3" s="1"/>
  <c r="I45" i="3"/>
  <c r="J45" i="3" s="1"/>
  <c r="I18" i="3"/>
  <c r="J18" i="3" s="1"/>
  <c r="I22" i="3"/>
  <c r="J22" i="3" s="1"/>
  <c r="I26" i="3"/>
  <c r="J26" i="3" s="1"/>
  <c r="I30" i="3"/>
  <c r="J30" i="3" s="1"/>
  <c r="I34" i="3"/>
  <c r="J34" i="3" s="1"/>
  <c r="I38" i="3"/>
  <c r="J38" i="3" s="1"/>
  <c r="I42" i="3"/>
  <c r="J42" i="3" s="1"/>
  <c r="I46" i="3"/>
  <c r="J46" i="3" s="1"/>
  <c r="I50" i="3"/>
  <c r="J50" i="3" s="1"/>
  <c r="I15" i="3"/>
  <c r="J15" i="3" s="1"/>
  <c r="I19" i="3"/>
  <c r="J19" i="3" s="1"/>
  <c r="I23" i="3"/>
  <c r="J23" i="3" s="1"/>
  <c r="I27" i="3"/>
  <c r="J27" i="3" s="1"/>
  <c r="I31" i="3"/>
  <c r="J31" i="3" s="1"/>
  <c r="I35" i="3"/>
  <c r="J35" i="3" s="1"/>
  <c r="I39" i="3"/>
  <c r="J39" i="3" s="1"/>
  <c r="I43" i="3"/>
  <c r="J43" i="3" s="1"/>
  <c r="I47" i="3"/>
  <c r="J47" i="3" s="1"/>
  <c r="I11" i="3"/>
  <c r="J11" i="3" s="1"/>
  <c r="I9" i="3"/>
  <c r="J9" i="3" s="1"/>
  <c r="I16" i="3"/>
  <c r="J16" i="3" s="1"/>
  <c r="I24" i="3"/>
  <c r="J24" i="3" s="1"/>
  <c r="I32" i="3"/>
  <c r="J32" i="3" s="1"/>
  <c r="I36" i="3"/>
  <c r="J36" i="3" s="1"/>
  <c r="I40" i="3"/>
  <c r="J40" i="3" s="1"/>
  <c r="I44" i="3"/>
  <c r="J44" i="3" s="1"/>
  <c r="M20" i="1"/>
  <c r="K20" i="1" s="1"/>
  <c r="M19" i="1"/>
  <c r="K19" i="1" s="1"/>
  <c r="B20" i="1"/>
  <c r="B19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L19" i="1" l="1"/>
  <c r="L20" i="1"/>
  <c r="M9" i="2"/>
  <c r="K9" i="2" s="1"/>
  <c r="M44" i="2" l="1"/>
  <c r="K44" i="2" s="1"/>
  <c r="M43" i="2"/>
  <c r="K43" i="2" s="1"/>
  <c r="M42" i="2"/>
  <c r="K42" i="2" s="1"/>
  <c r="M41" i="2"/>
  <c r="K41" i="2" s="1"/>
  <c r="M20" i="2"/>
  <c r="K20" i="2" s="1"/>
  <c r="M19" i="2"/>
  <c r="K19" i="2" s="1"/>
  <c r="B20" i="2"/>
  <c r="M106" i="2"/>
  <c r="K106" i="2" s="1"/>
  <c r="M107" i="2"/>
  <c r="K107" i="2" s="1"/>
  <c r="M108" i="2"/>
  <c r="K108" i="2" s="1"/>
  <c r="M105" i="2"/>
  <c r="K105" i="2" s="1"/>
  <c r="M128" i="2"/>
  <c r="K128" i="2" s="1"/>
  <c r="M127" i="2"/>
  <c r="K127" i="2" s="1"/>
  <c r="L20" i="2" l="1"/>
  <c r="O20" i="2" s="1"/>
  <c r="L127" i="2"/>
  <c r="O127" i="2" s="1"/>
  <c r="L105" i="2"/>
  <c r="O105" i="2" s="1"/>
  <c r="L42" i="2"/>
  <c r="O42" i="2" s="1"/>
  <c r="L106" i="2"/>
  <c r="O106" i="2" s="1"/>
  <c r="L19" i="2"/>
  <c r="O19" i="2" s="1"/>
  <c r="L128" i="2"/>
  <c r="O128" i="2" s="1"/>
  <c r="L41" i="2"/>
  <c r="O41" i="2" s="1"/>
  <c r="L108" i="2"/>
  <c r="O108" i="2" s="1"/>
  <c r="L43" i="2"/>
  <c r="O43" i="2" s="1"/>
  <c r="L107" i="2"/>
  <c r="O107" i="2" s="1"/>
  <c r="L44" i="2"/>
  <c r="O44" i="2" s="1"/>
  <c r="B128" i="2"/>
  <c r="B127" i="2"/>
  <c r="B19" i="2"/>
  <c r="P108" i="2" l="1"/>
  <c r="P20" i="2"/>
  <c r="P19" i="2"/>
  <c r="P41" i="2"/>
  <c r="P128" i="2"/>
  <c r="P106" i="2"/>
  <c r="P44" i="2"/>
  <c r="P107" i="2"/>
  <c r="P105" i="2"/>
  <c r="P42" i="2"/>
  <c r="P43" i="2"/>
  <c r="P127" i="2"/>
  <c r="B41" i="2"/>
  <c r="B42" i="2"/>
  <c r="B43" i="2"/>
  <c r="B44" i="2"/>
  <c r="B45" i="2"/>
  <c r="B46" i="2"/>
  <c r="B47" i="2"/>
  <c r="B48" i="2"/>
  <c r="B49" i="2"/>
  <c r="B50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4" i="2"/>
  <c r="B116" i="2"/>
  <c r="B117" i="2"/>
  <c r="B118" i="2"/>
  <c r="B119" i="2"/>
  <c r="B120" i="2"/>
  <c r="B121" i="2"/>
  <c r="B122" i="2"/>
  <c r="B123" i="2"/>
  <c r="B124" i="2"/>
  <c r="B125" i="2"/>
  <c r="B126" i="2"/>
  <c r="B130" i="2"/>
  <c r="B131" i="2"/>
  <c r="B132" i="2"/>
  <c r="B133" i="2"/>
  <c r="B134" i="2"/>
  <c r="B135" i="2"/>
  <c r="B136" i="2"/>
  <c r="B137" i="2"/>
  <c r="B138" i="2"/>
  <c r="M45" i="2"/>
  <c r="K45" i="2" s="1"/>
  <c r="M46" i="2"/>
  <c r="K46" i="2" s="1"/>
  <c r="L45" i="2" l="1"/>
  <c r="O45" i="2" s="1"/>
  <c r="L46" i="2"/>
  <c r="O46" i="2" s="1"/>
  <c r="M50" i="1"/>
  <c r="K50" i="1" s="1"/>
  <c r="M49" i="1"/>
  <c r="K49" i="1" s="1"/>
  <c r="M46" i="1"/>
  <c r="K46" i="1" s="1"/>
  <c r="M45" i="1"/>
  <c r="K45" i="1" s="1"/>
  <c r="M42" i="1"/>
  <c r="K42" i="1" s="1"/>
  <c r="M41" i="1"/>
  <c r="K41" i="1" s="1"/>
  <c r="B50" i="1"/>
  <c r="B49" i="1"/>
  <c r="B46" i="1"/>
  <c r="B45" i="1"/>
  <c r="B41" i="1"/>
  <c r="B42" i="1"/>
  <c r="P46" i="2" l="1"/>
  <c r="P45" i="2"/>
  <c r="L46" i="1"/>
  <c r="L42" i="1"/>
  <c r="L41" i="1"/>
  <c r="L45" i="1"/>
  <c r="L50" i="1"/>
  <c r="L49" i="1"/>
  <c r="B12" i="1" l="1"/>
  <c r="B13" i="1"/>
  <c r="B14" i="1"/>
  <c r="B15" i="1"/>
  <c r="B16" i="1"/>
  <c r="B17" i="1"/>
  <c r="B18" i="1"/>
  <c r="B39" i="1"/>
  <c r="B40" i="1"/>
  <c r="B43" i="1"/>
  <c r="B44" i="1"/>
  <c r="B47" i="1"/>
  <c r="B48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11" i="1"/>
  <c r="B10" i="2"/>
  <c r="B11" i="2"/>
  <c r="B12" i="2"/>
  <c r="B13" i="2"/>
  <c r="B14" i="2"/>
  <c r="B15" i="2"/>
  <c r="B16" i="2"/>
  <c r="B17" i="2"/>
  <c r="B18" i="2"/>
  <c r="B21" i="2"/>
  <c r="B22" i="2"/>
  <c r="B23" i="2"/>
  <c r="B24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9" i="2"/>
  <c r="B2" i="6" l="1"/>
  <c r="C2" i="6" s="1"/>
  <c r="F2" i="6" s="1"/>
  <c r="B3" i="6"/>
  <c r="C3" i="6" s="1"/>
  <c r="F3" i="6" s="1"/>
  <c r="B1" i="6"/>
  <c r="C1" i="6" s="1"/>
  <c r="F1" i="6" s="1"/>
  <c r="J13" i="5"/>
  <c r="H13" i="5" s="1"/>
  <c r="I13" i="5" s="1"/>
  <c r="J12" i="5"/>
  <c r="H12" i="5" s="1"/>
  <c r="I12" i="5" s="1"/>
  <c r="J11" i="5"/>
  <c r="H11" i="5" s="1"/>
  <c r="I11" i="5" s="1"/>
  <c r="J10" i="5"/>
  <c r="H10" i="5" s="1"/>
  <c r="J9" i="5"/>
  <c r="H9" i="5" s="1"/>
  <c r="J8" i="5"/>
  <c r="H8" i="5" s="1"/>
  <c r="I8" i="5" s="1"/>
  <c r="L10" i="5" l="1"/>
  <c r="I10" i="5"/>
  <c r="L13" i="5"/>
  <c r="L9" i="5"/>
  <c r="I9" i="5"/>
  <c r="L11" i="5"/>
  <c r="L8" i="5"/>
  <c r="L12" i="5"/>
  <c r="M11" i="1"/>
  <c r="K11" i="1" s="1"/>
  <c r="O15" i="4" l="1"/>
  <c r="O14" i="4"/>
  <c r="O10" i="4"/>
  <c r="O11" i="4"/>
  <c r="O12" i="4"/>
  <c r="O13" i="4"/>
  <c r="O9" i="4"/>
  <c r="M22" i="4" l="1"/>
  <c r="M23" i="4"/>
  <c r="M24" i="4"/>
  <c r="M25" i="4"/>
  <c r="M26" i="4"/>
  <c r="M27" i="4"/>
  <c r="M21" i="4"/>
  <c r="M63" i="1" l="1"/>
  <c r="K63" i="1" s="1"/>
  <c r="M64" i="1"/>
  <c r="K64" i="1" s="1"/>
  <c r="M65" i="1"/>
  <c r="K65" i="1" s="1"/>
  <c r="M66" i="1"/>
  <c r="K66" i="1" s="1"/>
  <c r="M67" i="1"/>
  <c r="K67" i="1" s="1"/>
  <c r="M68" i="1"/>
  <c r="K68" i="1" s="1"/>
  <c r="M60" i="1"/>
  <c r="K60" i="1" s="1"/>
  <c r="M61" i="1"/>
  <c r="K61" i="1" s="1"/>
  <c r="M62" i="1"/>
  <c r="K62" i="1" s="1"/>
  <c r="L66" i="1" l="1"/>
  <c r="L62" i="1"/>
  <c r="L61" i="1"/>
  <c r="L10" i="4"/>
  <c r="L11" i="4"/>
  <c r="L12" i="4"/>
  <c r="L13" i="4"/>
  <c r="L14" i="4"/>
  <c r="L15" i="4"/>
  <c r="L9" i="4"/>
  <c r="P10" i="4"/>
  <c r="P11" i="4"/>
  <c r="P12" i="4"/>
  <c r="P13" i="4"/>
  <c r="P14" i="4"/>
  <c r="P15" i="4"/>
  <c r="P9" i="4"/>
  <c r="F9" i="4" l="1"/>
  <c r="G9" i="4" s="1"/>
  <c r="K9" i="4" s="1"/>
  <c r="F21" i="4"/>
  <c r="G21" i="4" s="1"/>
  <c r="J21" i="4" s="1"/>
  <c r="F13" i="4"/>
  <c r="G13" i="4" s="1"/>
  <c r="K13" i="4" s="1"/>
  <c r="F25" i="4"/>
  <c r="G25" i="4" s="1"/>
  <c r="J25" i="4" s="1"/>
  <c r="L25" i="4" s="1"/>
  <c r="F12" i="4"/>
  <c r="G12" i="4" s="1"/>
  <c r="K12" i="4" s="1"/>
  <c r="F24" i="4"/>
  <c r="G24" i="4" s="1"/>
  <c r="J24" i="4" s="1"/>
  <c r="L24" i="4" s="1"/>
  <c r="F11" i="4"/>
  <c r="G11" i="4" s="1"/>
  <c r="K11" i="4" s="1"/>
  <c r="F23" i="4"/>
  <c r="G23" i="4" s="1"/>
  <c r="J23" i="4" s="1"/>
  <c r="L23" i="4" s="1"/>
  <c r="F10" i="4"/>
  <c r="G10" i="4" s="1"/>
  <c r="K10" i="4" s="1"/>
  <c r="F22" i="4"/>
  <c r="G22" i="4" s="1"/>
  <c r="J22" i="4" s="1"/>
  <c r="L22" i="4" s="1"/>
  <c r="L68" i="1"/>
  <c r="L64" i="1"/>
  <c r="L67" i="1"/>
  <c r="L63" i="1"/>
  <c r="L65" i="1"/>
  <c r="F14" i="4"/>
  <c r="G14" i="4" s="1"/>
  <c r="K14" i="4" s="1"/>
  <c r="F26" i="4"/>
  <c r="G26" i="4" s="1"/>
  <c r="J26" i="4" s="1"/>
  <c r="L26" i="4" s="1"/>
  <c r="F15" i="4"/>
  <c r="G15" i="4" s="1"/>
  <c r="K15" i="4" s="1"/>
  <c r="F27" i="4"/>
  <c r="G27" i="4" s="1"/>
  <c r="M39" i="1"/>
  <c r="K39" i="1" s="1"/>
  <c r="M59" i="1"/>
  <c r="K59" i="1" s="1"/>
  <c r="M58" i="1"/>
  <c r="K58" i="1" s="1"/>
  <c r="M57" i="1"/>
  <c r="K57" i="1" s="1"/>
  <c r="M56" i="1"/>
  <c r="K56" i="1" s="1"/>
  <c r="M55" i="1"/>
  <c r="K55" i="1" s="1"/>
  <c r="M54" i="1"/>
  <c r="K54" i="1" s="1"/>
  <c r="M53" i="1"/>
  <c r="K53" i="1" s="1"/>
  <c r="M52" i="1"/>
  <c r="K52" i="1" s="1"/>
  <c r="M51" i="1"/>
  <c r="K51" i="1" s="1"/>
  <c r="M48" i="1"/>
  <c r="K48" i="1" s="1"/>
  <c r="M47" i="1"/>
  <c r="K47" i="1" s="1"/>
  <c r="M44" i="1"/>
  <c r="K44" i="1" s="1"/>
  <c r="M43" i="1"/>
  <c r="K43" i="1" s="1"/>
  <c r="M40" i="1"/>
  <c r="K40" i="1" s="1"/>
  <c r="M36" i="1"/>
  <c r="K36" i="1" s="1"/>
  <c r="M35" i="1"/>
  <c r="K35" i="1" s="1"/>
  <c r="M34" i="1"/>
  <c r="K34" i="1" s="1"/>
  <c r="M33" i="1"/>
  <c r="K33" i="1" s="1"/>
  <c r="M32" i="1"/>
  <c r="K32" i="1" s="1"/>
  <c r="M31" i="1"/>
  <c r="K31" i="1" s="1"/>
  <c r="M30" i="1"/>
  <c r="K30" i="1" s="1"/>
  <c r="M29" i="1"/>
  <c r="K29" i="1" s="1"/>
  <c r="M28" i="1"/>
  <c r="K28" i="1" s="1"/>
  <c r="M27" i="1"/>
  <c r="K27" i="1" s="1"/>
  <c r="M26" i="1"/>
  <c r="K26" i="1" s="1"/>
  <c r="M25" i="1"/>
  <c r="K25" i="1" s="1"/>
  <c r="M24" i="1"/>
  <c r="K24" i="1" s="1"/>
  <c r="M23" i="1"/>
  <c r="K23" i="1" s="1"/>
  <c r="M22" i="1"/>
  <c r="K22" i="1" s="1"/>
  <c r="M21" i="1"/>
  <c r="K21" i="1" s="1"/>
  <c r="M18" i="1"/>
  <c r="K18" i="1" s="1"/>
  <c r="M17" i="1"/>
  <c r="K17" i="1" s="1"/>
  <c r="M16" i="1"/>
  <c r="K16" i="1" s="1"/>
  <c r="M15" i="1"/>
  <c r="K15" i="1" s="1"/>
  <c r="M14" i="1"/>
  <c r="K14" i="1" s="1"/>
  <c r="M13" i="1"/>
  <c r="K13" i="1" s="1"/>
  <c r="M12" i="1"/>
  <c r="K12" i="1" s="1"/>
  <c r="L34" i="1" l="1"/>
  <c r="I10" i="4"/>
  <c r="I12" i="4"/>
  <c r="I13" i="4"/>
  <c r="I15" i="4"/>
  <c r="I9" i="4"/>
  <c r="I14" i="4"/>
  <c r="J27" i="4"/>
  <c r="L27" i="4" s="1"/>
  <c r="I11" i="4"/>
  <c r="L33" i="1"/>
  <c r="L60" i="1"/>
  <c r="L28" i="1"/>
  <c r="L36" i="1"/>
  <c r="L35" i="1"/>
  <c r="L27" i="1"/>
  <c r="L17" i="1"/>
  <c r="L51" i="1"/>
  <c r="L59" i="1"/>
  <c r="L52" i="1"/>
  <c r="L56" i="1"/>
  <c r="L44" i="1"/>
  <c r="L32" i="1"/>
  <c r="L24" i="1"/>
  <c r="L14" i="1"/>
  <c r="L23" i="1"/>
  <c r="L43" i="1"/>
  <c r="L31" i="1"/>
  <c r="L55" i="1"/>
  <c r="L11" i="1"/>
  <c r="L13" i="1" l="1"/>
  <c r="L54" i="1"/>
  <c r="L15" i="1"/>
  <c r="L40" i="1"/>
  <c r="L26" i="1"/>
  <c r="L25" i="1"/>
  <c r="L16" i="1"/>
  <c r="L22" i="1"/>
  <c r="L48" i="1"/>
  <c r="L39" i="1"/>
  <c r="L21" i="1"/>
  <c r="L30" i="1"/>
  <c r="L18" i="1"/>
  <c r="L53" i="1"/>
  <c r="L29" i="1"/>
  <c r="L47" i="1"/>
  <c r="L57" i="1"/>
  <c r="L58" i="1"/>
  <c r="L12" i="1"/>
  <c r="L21" i="4"/>
  <c r="M10" i="2" l="1"/>
  <c r="K10" i="2" s="1"/>
  <c r="M11" i="2"/>
  <c r="K11" i="2" s="1"/>
  <c r="M12" i="2"/>
  <c r="K12" i="2" s="1"/>
  <c r="M13" i="2"/>
  <c r="K13" i="2" s="1"/>
  <c r="M14" i="2"/>
  <c r="K14" i="2" s="1"/>
  <c r="M15" i="2"/>
  <c r="K15" i="2" s="1"/>
  <c r="M16" i="2"/>
  <c r="K16" i="2" s="1"/>
  <c r="M17" i="2"/>
  <c r="K17" i="2" s="1"/>
  <c r="M18" i="2"/>
  <c r="K18" i="2" s="1"/>
  <c r="M21" i="2"/>
  <c r="K21" i="2" s="1"/>
  <c r="M22" i="2"/>
  <c r="K22" i="2" s="1"/>
  <c r="M23" i="2"/>
  <c r="K23" i="2" s="1"/>
  <c r="M24" i="2"/>
  <c r="K24" i="2" s="1"/>
  <c r="M27" i="2"/>
  <c r="K27" i="2" s="1"/>
  <c r="M28" i="2"/>
  <c r="K28" i="2" s="1"/>
  <c r="M29" i="2"/>
  <c r="K29" i="2" s="1"/>
  <c r="M30" i="2"/>
  <c r="K30" i="2" s="1"/>
  <c r="M31" i="2"/>
  <c r="K31" i="2" s="1"/>
  <c r="M32" i="2"/>
  <c r="K32" i="2" s="1"/>
  <c r="M33" i="2"/>
  <c r="K33" i="2" s="1"/>
  <c r="M34" i="2"/>
  <c r="K34" i="2" s="1"/>
  <c r="M35" i="2"/>
  <c r="K35" i="2" s="1"/>
  <c r="M36" i="2"/>
  <c r="K36" i="2" s="1"/>
  <c r="M37" i="2"/>
  <c r="K37" i="2" s="1"/>
  <c r="M38" i="2"/>
  <c r="K38" i="2" s="1"/>
  <c r="M39" i="2"/>
  <c r="K39" i="2" s="1"/>
  <c r="M40" i="2"/>
  <c r="K40" i="2" s="1"/>
  <c r="M47" i="2"/>
  <c r="K47" i="2" s="1"/>
  <c r="M48" i="2"/>
  <c r="K48" i="2" s="1"/>
  <c r="M49" i="2"/>
  <c r="K49" i="2" s="1"/>
  <c r="M50" i="2"/>
  <c r="K50" i="2" s="1"/>
  <c r="M51" i="2"/>
  <c r="K51" i="2" s="1"/>
  <c r="M52" i="2"/>
  <c r="K52" i="2" s="1"/>
  <c r="M53" i="2"/>
  <c r="K53" i="2" s="1"/>
  <c r="M54" i="2"/>
  <c r="K54" i="2" s="1"/>
  <c r="M55" i="2"/>
  <c r="K55" i="2" s="1"/>
  <c r="M56" i="2"/>
  <c r="K56" i="2" s="1"/>
  <c r="M57" i="2"/>
  <c r="K57" i="2" s="1"/>
  <c r="M58" i="2"/>
  <c r="K58" i="2" s="1"/>
  <c r="M59" i="2"/>
  <c r="K59" i="2" s="1"/>
  <c r="M60" i="2"/>
  <c r="K60" i="2" s="1"/>
  <c r="M61" i="2"/>
  <c r="K61" i="2" s="1"/>
  <c r="M62" i="2"/>
  <c r="K62" i="2" s="1"/>
  <c r="M63" i="2"/>
  <c r="K63" i="2" s="1"/>
  <c r="M64" i="2"/>
  <c r="K64" i="2" s="1"/>
  <c r="M65" i="2"/>
  <c r="K65" i="2" s="1"/>
  <c r="M66" i="2"/>
  <c r="K66" i="2" s="1"/>
  <c r="M67" i="2"/>
  <c r="K67" i="2" s="1"/>
  <c r="M68" i="2"/>
  <c r="K68" i="2" s="1"/>
  <c r="M69" i="2"/>
  <c r="K69" i="2" s="1"/>
  <c r="M70" i="2"/>
  <c r="K70" i="2" s="1"/>
  <c r="M71" i="2"/>
  <c r="K71" i="2" s="1"/>
  <c r="M72" i="2"/>
  <c r="K72" i="2" s="1"/>
  <c r="M73" i="2"/>
  <c r="K73" i="2" s="1"/>
  <c r="M74" i="2"/>
  <c r="K74" i="2" s="1"/>
  <c r="M75" i="2"/>
  <c r="K75" i="2" s="1"/>
  <c r="M76" i="2"/>
  <c r="K76" i="2" s="1"/>
  <c r="M77" i="2"/>
  <c r="K77" i="2" s="1"/>
  <c r="M78" i="2"/>
  <c r="K78" i="2" s="1"/>
  <c r="M79" i="2"/>
  <c r="K79" i="2" s="1"/>
  <c r="M80" i="2"/>
  <c r="K80" i="2" s="1"/>
  <c r="M81" i="2"/>
  <c r="K81" i="2" s="1"/>
  <c r="M82" i="2"/>
  <c r="K82" i="2" s="1"/>
  <c r="M83" i="2"/>
  <c r="K83" i="2" s="1"/>
  <c r="M84" i="2"/>
  <c r="K84" i="2" s="1"/>
  <c r="M85" i="2"/>
  <c r="K85" i="2" s="1"/>
  <c r="M86" i="2"/>
  <c r="K86" i="2" s="1"/>
  <c r="M87" i="2"/>
  <c r="K87" i="2" s="1"/>
  <c r="M88" i="2"/>
  <c r="K88" i="2" s="1"/>
  <c r="M91" i="2"/>
  <c r="K91" i="2" s="1"/>
  <c r="M92" i="2"/>
  <c r="K92" i="2" s="1"/>
  <c r="M93" i="2"/>
  <c r="K93" i="2" s="1"/>
  <c r="M94" i="2"/>
  <c r="K94" i="2" s="1"/>
  <c r="M95" i="2"/>
  <c r="K95" i="2" s="1"/>
  <c r="M96" i="2"/>
  <c r="K96" i="2" s="1"/>
  <c r="M97" i="2"/>
  <c r="K97" i="2" s="1"/>
  <c r="M98" i="2"/>
  <c r="K98" i="2" s="1"/>
  <c r="M99" i="2"/>
  <c r="K99" i="2" s="1"/>
  <c r="M100" i="2"/>
  <c r="K100" i="2" s="1"/>
  <c r="M101" i="2"/>
  <c r="K101" i="2" s="1"/>
  <c r="M102" i="2"/>
  <c r="K102" i="2" s="1"/>
  <c r="M103" i="2"/>
  <c r="K103" i="2" s="1"/>
  <c r="M104" i="2"/>
  <c r="K104" i="2" s="1"/>
  <c r="M109" i="2"/>
  <c r="K109" i="2" s="1"/>
  <c r="M110" i="2"/>
  <c r="K110" i="2" s="1"/>
  <c r="M111" i="2"/>
  <c r="K111" i="2" s="1"/>
  <c r="M112" i="2"/>
  <c r="K112" i="2" s="1"/>
  <c r="M113" i="2"/>
  <c r="K113" i="2" s="1"/>
  <c r="M114" i="2"/>
  <c r="K114" i="2" s="1"/>
  <c r="M115" i="2"/>
  <c r="K115" i="2" s="1"/>
  <c r="M116" i="2"/>
  <c r="K116" i="2" s="1"/>
  <c r="M117" i="2"/>
  <c r="K117" i="2" s="1"/>
  <c r="M118" i="2"/>
  <c r="K118" i="2" s="1"/>
  <c r="M119" i="2"/>
  <c r="K119" i="2" s="1"/>
  <c r="M120" i="2"/>
  <c r="K120" i="2" s="1"/>
  <c r="M121" i="2"/>
  <c r="K121" i="2" s="1"/>
  <c r="M122" i="2"/>
  <c r="K122" i="2" s="1"/>
  <c r="M123" i="2"/>
  <c r="K123" i="2" s="1"/>
  <c r="M124" i="2"/>
  <c r="K124" i="2" s="1"/>
  <c r="M125" i="2"/>
  <c r="K125" i="2" s="1"/>
  <c r="M126" i="2"/>
  <c r="K126" i="2" s="1"/>
  <c r="M129" i="2"/>
  <c r="K129" i="2" s="1"/>
  <c r="M130" i="2"/>
  <c r="K130" i="2" s="1"/>
  <c r="M131" i="2"/>
  <c r="K131" i="2" s="1"/>
  <c r="M132" i="2"/>
  <c r="K132" i="2" s="1"/>
  <c r="M133" i="2"/>
  <c r="K133" i="2" s="1"/>
  <c r="M134" i="2"/>
  <c r="K134" i="2" s="1"/>
  <c r="M135" i="2"/>
  <c r="K135" i="2" s="1"/>
  <c r="M136" i="2"/>
  <c r="K136" i="2" s="1"/>
  <c r="M137" i="2"/>
  <c r="K137" i="2" s="1"/>
  <c r="M138" i="2"/>
  <c r="K138" i="2" s="1"/>
  <c r="L131" i="2" l="1"/>
  <c r="O131" i="2" s="1"/>
  <c r="L83" i="2"/>
  <c r="O83" i="2" s="1"/>
  <c r="L67" i="2"/>
  <c r="O67" i="2" s="1"/>
  <c r="L29" i="2"/>
  <c r="O29" i="2" s="1"/>
  <c r="L17" i="2"/>
  <c r="O17" i="2" s="1"/>
  <c r="L138" i="2"/>
  <c r="O138" i="2" s="1"/>
  <c r="L130" i="2"/>
  <c r="O130" i="2" s="1"/>
  <c r="L120" i="2"/>
  <c r="O120" i="2" s="1"/>
  <c r="L112" i="2"/>
  <c r="O112" i="2" s="1"/>
  <c r="L100" i="2"/>
  <c r="O100" i="2" s="1"/>
  <c r="L92" i="2"/>
  <c r="O92" i="2" s="1"/>
  <c r="L82" i="2"/>
  <c r="O82" i="2" s="1"/>
  <c r="L74" i="2"/>
  <c r="O74" i="2" s="1"/>
  <c r="L66" i="2"/>
  <c r="O66" i="2" s="1"/>
  <c r="L58" i="2"/>
  <c r="O58" i="2" s="1"/>
  <c r="L50" i="2"/>
  <c r="O50" i="2" s="1"/>
  <c r="L36" i="2"/>
  <c r="O36" i="2" s="1"/>
  <c r="L28" i="2"/>
  <c r="O28" i="2" s="1"/>
  <c r="L16" i="2"/>
  <c r="O16" i="2" s="1"/>
  <c r="L113" i="2"/>
  <c r="O113" i="2" s="1"/>
  <c r="L75" i="2"/>
  <c r="O75" i="2" s="1"/>
  <c r="L137" i="2"/>
  <c r="O137" i="2" s="1"/>
  <c r="L91" i="2"/>
  <c r="O91" i="2" s="1"/>
  <c r="L57" i="2"/>
  <c r="O57" i="2" s="1"/>
  <c r="L15" i="2"/>
  <c r="O15" i="2" s="1"/>
  <c r="L126" i="2"/>
  <c r="O126" i="2" s="1"/>
  <c r="L88" i="2" a="1"/>
  <c r="L88" i="2" s="1"/>
  <c r="O88" i="2" s="1"/>
  <c r="L56" i="2"/>
  <c r="O56" i="2" s="1"/>
  <c r="L48" i="2"/>
  <c r="O48" i="2" s="1"/>
  <c r="L135" i="2"/>
  <c r="O135" i="2" s="1"/>
  <c r="L125" i="2"/>
  <c r="O125" i="2" s="1"/>
  <c r="L117" i="2"/>
  <c r="O117" i="2" s="1"/>
  <c r="L109" i="2"/>
  <c r="O109" i="2" s="1"/>
  <c r="L97" i="2"/>
  <c r="O97" i="2" s="1"/>
  <c r="L87" i="2"/>
  <c r="O87" i="2" s="1"/>
  <c r="L79" i="2"/>
  <c r="O79" i="2" s="1"/>
  <c r="L71" i="2"/>
  <c r="O71" i="2" s="1"/>
  <c r="L63" i="2"/>
  <c r="O63" i="2" s="1"/>
  <c r="L55" i="2"/>
  <c r="O55" i="2" s="1"/>
  <c r="L47" i="2"/>
  <c r="O47" i="2" s="1"/>
  <c r="L33" i="2"/>
  <c r="O33" i="2" s="1"/>
  <c r="L23" i="2"/>
  <c r="L13" i="2"/>
  <c r="O13" i="2" s="1"/>
  <c r="L121" i="2"/>
  <c r="O121" i="2" s="1"/>
  <c r="L51" i="2"/>
  <c r="O51" i="2" s="1"/>
  <c r="L111" i="2"/>
  <c r="O111" i="2" s="1"/>
  <c r="L73" i="2"/>
  <c r="O73" i="2" s="1"/>
  <c r="L27" i="2"/>
  <c r="O27" i="2" s="1"/>
  <c r="L110" i="2"/>
  <c r="O110" i="2" s="1"/>
  <c r="L72" i="2"/>
  <c r="O72" i="2" s="1"/>
  <c r="L34" i="2"/>
  <c r="O34" i="2" s="1"/>
  <c r="L134" i="2"/>
  <c r="O134" i="2" s="1"/>
  <c r="L116" i="2"/>
  <c r="O116" i="2" s="1"/>
  <c r="L104" i="2"/>
  <c r="O104" i="2" s="1"/>
  <c r="L96" i="2"/>
  <c r="O96" i="2" s="1"/>
  <c r="L86" i="2"/>
  <c r="O86" i="2" s="1"/>
  <c r="L78" i="2"/>
  <c r="O78" i="2" s="1"/>
  <c r="L70" i="2"/>
  <c r="O70" i="2" s="1"/>
  <c r="L62" i="2"/>
  <c r="O62" i="2" s="1"/>
  <c r="L54" i="2"/>
  <c r="O54" i="2" s="1"/>
  <c r="L40" i="2"/>
  <c r="O40" i="2" s="1"/>
  <c r="L32" i="2"/>
  <c r="O32" i="2" s="1"/>
  <c r="L22" i="2"/>
  <c r="O22" i="2" s="1"/>
  <c r="L12" i="2"/>
  <c r="O12" i="2" s="1"/>
  <c r="L101" i="2"/>
  <c r="O101" i="2" s="1"/>
  <c r="L37" i="2"/>
  <c r="O37" i="2" s="1"/>
  <c r="L119" i="2"/>
  <c r="O119" i="2" s="1"/>
  <c r="L65" i="2"/>
  <c r="O65" i="2" s="1"/>
  <c r="L35" i="2"/>
  <c r="O35" i="2" s="1"/>
  <c r="L118" i="2"/>
  <c r="O118" i="2" s="1"/>
  <c r="L80" i="2"/>
  <c r="O80" i="2" s="1"/>
  <c r="L14" i="2"/>
  <c r="O14" i="2" s="1"/>
  <c r="L133" i="2"/>
  <c r="O133" i="2" s="1"/>
  <c r="L115" i="2"/>
  <c r="O115" i="2" s="1"/>
  <c r="L103" i="2"/>
  <c r="O103" i="2" s="1"/>
  <c r="L95" i="2"/>
  <c r="O95" i="2" s="1"/>
  <c r="L85" i="2"/>
  <c r="O85" i="2" s="1"/>
  <c r="L77" i="2"/>
  <c r="O77" i="2" s="1"/>
  <c r="L69" i="2"/>
  <c r="O69" i="2" s="1"/>
  <c r="L61" i="2"/>
  <c r="O61" i="2" s="1"/>
  <c r="L53" i="2"/>
  <c r="O53" i="2" s="1"/>
  <c r="L39" i="2"/>
  <c r="O39" i="2" s="1"/>
  <c r="L31" i="2"/>
  <c r="O31" i="2" s="1"/>
  <c r="L21" i="2"/>
  <c r="O21" i="2" s="1"/>
  <c r="L11" i="2"/>
  <c r="O11" i="2" s="1"/>
  <c r="L93" i="2"/>
  <c r="O93" i="2" s="1"/>
  <c r="L59" i="2"/>
  <c r="O59" i="2" s="1"/>
  <c r="L129" i="2"/>
  <c r="O129" i="2" s="1"/>
  <c r="L99" i="2"/>
  <c r="O99" i="2" s="1"/>
  <c r="L81" i="2"/>
  <c r="O81" i="2" s="1"/>
  <c r="L49" i="2"/>
  <c r="O49" i="2" s="1"/>
  <c r="L136" i="2"/>
  <c r="O136" i="2" s="1"/>
  <c r="L98" i="2"/>
  <c r="O98" i="2" s="1"/>
  <c r="L64" i="2"/>
  <c r="O64" i="2" s="1"/>
  <c r="L24" i="2"/>
  <c r="O24" i="2" s="1"/>
  <c r="L124" i="2"/>
  <c r="O124" i="2" s="1"/>
  <c r="L123" i="2"/>
  <c r="O123" i="2" s="1"/>
  <c r="L132" i="2"/>
  <c r="O132" i="2" s="1"/>
  <c r="L122" i="2"/>
  <c r="O122" i="2" s="1"/>
  <c r="L114" i="2"/>
  <c r="O114" i="2" s="1"/>
  <c r="L102" i="2"/>
  <c r="O102" i="2" s="1"/>
  <c r="L94" i="2"/>
  <c r="O94" i="2" s="1"/>
  <c r="L84" i="2"/>
  <c r="O84" i="2" s="1"/>
  <c r="L76" i="2"/>
  <c r="O76" i="2" s="1"/>
  <c r="L68" i="2"/>
  <c r="O68" i="2" s="1"/>
  <c r="L60" i="2"/>
  <c r="O60" i="2" s="1"/>
  <c r="L52" i="2"/>
  <c r="O52" i="2" s="1"/>
  <c r="L38" i="2"/>
  <c r="O38" i="2" s="1"/>
  <c r="L30" i="2"/>
  <c r="O30" i="2" s="1"/>
  <c r="L18" i="2"/>
  <c r="O18" i="2" s="1"/>
  <c r="L10" i="2"/>
  <c r="O10" i="2" s="1"/>
  <c r="O23" i="2" l="1"/>
  <c r="P23" i="2" s="1"/>
  <c r="P129" i="2"/>
  <c r="P14" i="2"/>
  <c r="P27" i="2"/>
  <c r="P57" i="2"/>
  <c r="P10" i="2"/>
  <c r="P80" i="2"/>
  <c r="P55" i="2"/>
  <c r="P104" i="2"/>
  <c r="P11" i="2"/>
  <c r="P85" i="2"/>
  <c r="P35" i="2"/>
  <c r="P40" i="2"/>
  <c r="P116" i="2"/>
  <c r="P51" i="2"/>
  <c r="P71" i="2"/>
  <c r="P48" i="2"/>
  <c r="P75" i="2"/>
  <c r="P74" i="2"/>
  <c r="P17" i="2"/>
  <c r="P76" i="2"/>
  <c r="P61" i="2"/>
  <c r="P86" i="2"/>
  <c r="P47" i="2"/>
  <c r="P50" i="2"/>
  <c r="P84" i="2"/>
  <c r="P69" i="2"/>
  <c r="P73" i="2"/>
  <c r="P130" i="2"/>
  <c r="P94" i="2"/>
  <c r="P77" i="2"/>
  <c r="P111" i="2"/>
  <c r="P137" i="2"/>
  <c r="P30" i="2"/>
  <c r="P21" i="2"/>
  <c r="P95" i="2"/>
  <c r="P65" i="2"/>
  <c r="P54" i="2"/>
  <c r="P134" i="2"/>
  <c r="P121" i="2"/>
  <c r="P79" i="2"/>
  <c r="P56" i="2"/>
  <c r="P113" i="2"/>
  <c r="P82" i="2"/>
  <c r="P29" i="2"/>
  <c r="P88" i="2"/>
  <c r="P16" i="2"/>
  <c r="P92" i="2"/>
  <c r="P67" i="2"/>
  <c r="P59" i="2"/>
  <c r="P96" i="2"/>
  <c r="P125" i="2"/>
  <c r="P58" i="2"/>
  <c r="P64" i="2"/>
  <c r="P118" i="2"/>
  <c r="P63" i="2"/>
  <c r="P66" i="2"/>
  <c r="P102" i="2"/>
  <c r="P38" i="2"/>
  <c r="P136" i="2"/>
  <c r="P122" i="2"/>
  <c r="P31" i="2"/>
  <c r="P119" i="2"/>
  <c r="P34" i="2"/>
  <c r="P13" i="2"/>
  <c r="P87" i="2"/>
  <c r="P60" i="2"/>
  <c r="P132" i="2"/>
  <c r="P81" i="2"/>
  <c r="P39" i="2"/>
  <c r="P115" i="2"/>
  <c r="P37" i="2"/>
  <c r="P70" i="2"/>
  <c r="P72" i="2"/>
  <c r="P97" i="2"/>
  <c r="P126" i="2"/>
  <c r="P28" i="2"/>
  <c r="P100" i="2"/>
  <c r="P83" i="2"/>
  <c r="P124" i="2"/>
  <c r="P12" i="2"/>
  <c r="P117" i="2"/>
  <c r="P120" i="2"/>
  <c r="P24" i="2"/>
  <c r="P22" i="2"/>
  <c r="P91" i="2"/>
  <c r="P18" i="2"/>
  <c r="P93" i="2"/>
  <c r="P32" i="2"/>
  <c r="P135" i="2"/>
  <c r="P138" i="2"/>
  <c r="P98" i="2"/>
  <c r="P114" i="2"/>
  <c r="P52" i="2"/>
  <c r="P49" i="2"/>
  <c r="P103" i="2"/>
  <c r="P62" i="2"/>
  <c r="P68" i="2"/>
  <c r="P123" i="2"/>
  <c r="P99" i="2"/>
  <c r="P53" i="2"/>
  <c r="P133" i="2"/>
  <c r="P101" i="2"/>
  <c r="P78" i="2"/>
  <c r="P110" i="2"/>
  <c r="P33" i="2"/>
  <c r="P109" i="2"/>
  <c r="P15" i="2"/>
  <c r="P36" i="2"/>
  <c r="P112" i="2"/>
  <c r="P131" i="2"/>
  <c r="L9" i="2"/>
  <c r="O9" i="2" s="1"/>
  <c r="P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<sst xmlns="http://schemas.openxmlformats.org/spreadsheetml/2006/main" count="1964" uniqueCount="431">
  <si>
    <t xml:space="preserve"> </t>
  </si>
  <si>
    <t xml:space="preserve">31875 Corydon Road </t>
  </si>
  <si>
    <t>Suite 160/170</t>
  </si>
  <si>
    <t>LAKE ELSINORE, CA 92532</t>
  </si>
  <si>
    <t>PHONE: 714.509.5840</t>
  </si>
  <si>
    <t>MULTIPLIER</t>
  </si>
  <si>
    <t>Wire is 18/8 for LINESETS</t>
  </si>
  <si>
    <t>FFA: $6000 to SoCal, $7000 to NV,AZ, NorCal, OR - $15000 all others</t>
  </si>
  <si>
    <t>PART #</t>
  </si>
  <si>
    <t>TYPE</t>
  </si>
  <si>
    <t>INSULATION TYPE</t>
  </si>
  <si>
    <t xml:space="preserve">DESCRIPTION </t>
  </si>
  <si>
    <t>SUCTION LINE</t>
  </si>
  <si>
    <t>LIQUID LINE</t>
  </si>
  <si>
    <t>INSULATION</t>
  </si>
  <si>
    <t>ENTER LENGTH</t>
  </si>
  <si>
    <t>W/ OR W/O WIRE</t>
  </si>
  <si>
    <t>LIST PRICE</t>
  </si>
  <si>
    <t>NET PRICE</t>
  </si>
  <si>
    <t>COST/ROLL</t>
  </si>
  <si>
    <t>COST</t>
  </si>
  <si>
    <t>LE583812</t>
  </si>
  <si>
    <t>LINESET</t>
  </si>
  <si>
    <t xml:space="preserve">ELASTOMERIC </t>
  </si>
  <si>
    <t xml:space="preserve">W/ OUT WIRE 5/8" X 3/8" X 1/2" </t>
  </si>
  <si>
    <t>5/8"</t>
  </si>
  <si>
    <t>3/8"</t>
  </si>
  <si>
    <t>1/2"</t>
  </si>
  <si>
    <t>W/O</t>
  </si>
  <si>
    <t>LEW583812</t>
  </si>
  <si>
    <t xml:space="preserve">W/  WIRE 5/8" X 3/8" X 1/2" </t>
  </si>
  <si>
    <t>W/</t>
  </si>
  <si>
    <t>LE343812</t>
  </si>
  <si>
    <t>W/ OUT WIRE 3/4" X 3/8" X 1/2"</t>
  </si>
  <si>
    <t>3/4"</t>
  </si>
  <si>
    <t>LEW343812</t>
  </si>
  <si>
    <t xml:space="preserve">W/ WIRE 3/4" X 3/8" X 1/2" </t>
  </si>
  <si>
    <t>LE783812</t>
  </si>
  <si>
    <t xml:space="preserve">W/ OUT WIRE 7/8" X 3/8" X 1/2" </t>
  </si>
  <si>
    <t>7/8"</t>
  </si>
  <si>
    <t>LEW783812</t>
  </si>
  <si>
    <t xml:space="preserve">W/ WIRE 7/8" X 3/8" X 1/2" </t>
  </si>
  <si>
    <t>LE1183812</t>
  </si>
  <si>
    <t xml:space="preserve">W/ OUT WIRE 1-1/8" X 3/8" X 1/2" </t>
  </si>
  <si>
    <t>1-1/8"</t>
  </si>
  <si>
    <t>LEW1183812</t>
  </si>
  <si>
    <t xml:space="preserve">W/ WIRE 1-1/8" X 3/8" X 1/2" </t>
  </si>
  <si>
    <t>LE583834</t>
  </si>
  <si>
    <t xml:space="preserve">W/ OUT WIRE 5/8" X 3/8" X3/4" </t>
  </si>
  <si>
    <t xml:space="preserve">3/4" </t>
  </si>
  <si>
    <t>LEW583834</t>
  </si>
  <si>
    <t xml:space="preserve">W/ WIRE 5/8" X 3/8" X 3/4" </t>
  </si>
  <si>
    <t>LE343834</t>
  </si>
  <si>
    <t xml:space="preserve">W/ OUT WIRE 3/4" X 3/8" X 3/4" </t>
  </si>
  <si>
    <t xml:space="preserve">3/8" </t>
  </si>
  <si>
    <t xml:space="preserve">W/O </t>
  </si>
  <si>
    <t>LEW343834</t>
  </si>
  <si>
    <t xml:space="preserve">W/ WIRE 3/4" X 3/8" X 3/4" </t>
  </si>
  <si>
    <t xml:space="preserve">W/ </t>
  </si>
  <si>
    <t>LE783834</t>
  </si>
  <si>
    <t xml:space="preserve">W/ OUT WIRE 7/8" X 3/8" X 3/4" </t>
  </si>
  <si>
    <t>LEW783834</t>
  </si>
  <si>
    <t>W/ WIRE 7/8" X 3/8" X 3/4"</t>
  </si>
  <si>
    <t>LE1183834</t>
  </si>
  <si>
    <t xml:space="preserve">W/ OUT WIRE 1-1/8" X 3/8" X 3/4" </t>
  </si>
  <si>
    <t>LEW1183834</t>
  </si>
  <si>
    <t xml:space="preserve">W/ WIRE 1-1/8" X 3/8" X 3/4" </t>
  </si>
  <si>
    <t>LE58381</t>
  </si>
  <si>
    <t xml:space="preserve">W/ OUT WIRE 5/8" X 3/8" X 1" </t>
  </si>
  <si>
    <t>1"</t>
  </si>
  <si>
    <t>LEW58381</t>
  </si>
  <si>
    <t xml:space="preserve">W/ WIRE 5/8" X 3/8" X 1" </t>
  </si>
  <si>
    <t xml:space="preserve">5/8" </t>
  </si>
  <si>
    <t>LE34381</t>
  </si>
  <si>
    <t xml:space="preserve">W/ OUT WIRE 3/4" X 3/8" X 1" </t>
  </si>
  <si>
    <t>LEW34381</t>
  </si>
  <si>
    <t xml:space="preserve">W/ WIRE 3/4" X 3/8" X 1" </t>
  </si>
  <si>
    <t>LE78381</t>
  </si>
  <si>
    <t xml:space="preserve">W/ OUT WIRE 7/8" X 3/8" X 1" </t>
  </si>
  <si>
    <t xml:space="preserve">7/8" </t>
  </si>
  <si>
    <t>LEW78381</t>
  </si>
  <si>
    <t xml:space="preserve">W/ WIRE 7/8" X 3/8" X 1" </t>
  </si>
  <si>
    <t>LE118381</t>
  </si>
  <si>
    <t xml:space="preserve">W/ OUT WIRE 1-1/8" X 3/8" X 1" </t>
  </si>
  <si>
    <t>LEW118381</t>
  </si>
  <si>
    <t xml:space="preserve">W/ WIRE 1-1/8" X 3/8" X 1" </t>
  </si>
  <si>
    <t>LJ583812</t>
  </si>
  <si>
    <t>JACKETED UV</t>
  </si>
  <si>
    <t>LJW583812</t>
  </si>
  <si>
    <t xml:space="preserve">WIRE 5/8" X 3/8" X 1/2" </t>
  </si>
  <si>
    <t>LJ3451612</t>
  </si>
  <si>
    <t>W/ OUT WIRE 3/4" X 5/16" X 1/2"</t>
  </si>
  <si>
    <t>5/16"</t>
  </si>
  <si>
    <t xml:space="preserve">1/2" </t>
  </si>
  <si>
    <t>LJW3451612</t>
  </si>
  <si>
    <t>WIRE 3/4" X 5/16" X 1/2"</t>
  </si>
  <si>
    <t>LJ343812</t>
  </si>
  <si>
    <t xml:space="preserve">W/ OUT WIRE 3/4" X 3/8" X 1/2" </t>
  </si>
  <si>
    <t>LJW343812</t>
  </si>
  <si>
    <t>LJ7851612</t>
  </si>
  <si>
    <t>W/OUT WIRE 7/8" X 5/16" X 1/2"</t>
  </si>
  <si>
    <t>LJW7851612</t>
  </si>
  <si>
    <t>WIRE 7/8" X 5/16" X 1/2"</t>
  </si>
  <si>
    <t>LJ783812</t>
  </si>
  <si>
    <t>LJW783812</t>
  </si>
  <si>
    <t>LJ11851612</t>
  </si>
  <si>
    <t>W/OUT WIRE 1-1/8" X 5/16" X 1/2"</t>
  </si>
  <si>
    <t>LJW11851612</t>
  </si>
  <si>
    <t xml:space="preserve">WIRE 1-1/8" X 5/16" X 1/2" </t>
  </si>
  <si>
    <t>LJ1183812</t>
  </si>
  <si>
    <t>LJW1183812</t>
  </si>
  <si>
    <t>LJ583834</t>
  </si>
  <si>
    <t>LJW583834</t>
  </si>
  <si>
    <t>LJ343834</t>
  </si>
  <si>
    <t>LJW343834</t>
  </si>
  <si>
    <t>LJ783834</t>
  </si>
  <si>
    <t>LJW783834</t>
  </si>
  <si>
    <t>LJ1183834</t>
  </si>
  <si>
    <t>LJW1183834</t>
  </si>
  <si>
    <t>LJ58381</t>
  </si>
  <si>
    <t xml:space="preserve">W/ OUT WIRE 5/8" X 3/8" X1" </t>
  </si>
  <si>
    <t>LJW58381</t>
  </si>
  <si>
    <t>LJ34381</t>
  </si>
  <si>
    <t>LJW34381</t>
  </si>
  <si>
    <t>LJ78381</t>
  </si>
  <si>
    <t>LJW78381</t>
  </si>
  <si>
    <t>W/ WIRE 7/8" X 3/8" X 1"</t>
  </si>
  <si>
    <t>LJ118381</t>
  </si>
  <si>
    <t>LJW118381</t>
  </si>
  <si>
    <r>
      <t>14/4 wire standard for MINISPLITS / When adding Flare add</t>
    </r>
    <r>
      <rPr>
        <b/>
        <i/>
        <sz val="11"/>
        <color rgb="FF97542F"/>
        <rFont val="Calibri"/>
        <family val="2"/>
      </rPr>
      <t xml:space="preserve"> </t>
    </r>
    <r>
      <rPr>
        <b/>
        <i/>
        <sz val="12"/>
        <color rgb="FF97542F"/>
        <rFont val="Calibri"/>
        <family val="2"/>
      </rPr>
      <t>F</t>
    </r>
    <r>
      <rPr>
        <b/>
        <sz val="11"/>
        <color rgb="FF97542F"/>
        <rFont val="Calibri"/>
        <family val="2"/>
      </rPr>
      <t xml:space="preserve"> to the end of the part # </t>
    </r>
  </si>
  <si>
    <t>INS WALL</t>
  </si>
  <si>
    <t xml:space="preserve">NET PRICE WITH FLARE </t>
  </si>
  <si>
    <t>ME381412</t>
  </si>
  <si>
    <t>MINISPLIT</t>
  </si>
  <si>
    <t xml:space="preserve">1/4" x 3/8" x 1/2" </t>
  </si>
  <si>
    <t xml:space="preserve">1/4" </t>
  </si>
  <si>
    <t>MEW381412</t>
  </si>
  <si>
    <t>W</t>
  </si>
  <si>
    <t>ME121412</t>
  </si>
  <si>
    <t xml:space="preserve">1/4" x 1/2" x 1/2" </t>
  </si>
  <si>
    <t>1/4"</t>
  </si>
  <si>
    <t>MEW121412</t>
  </si>
  <si>
    <t>ME581412</t>
  </si>
  <si>
    <t xml:space="preserve">1/4" x 5/8" x 1/2" </t>
  </si>
  <si>
    <t>MEW581412</t>
  </si>
  <si>
    <t>ME341412</t>
  </si>
  <si>
    <t>1/4" x 3/4" x 1/2"</t>
  </si>
  <si>
    <t>MEW341412</t>
  </si>
  <si>
    <t>ME383412</t>
  </si>
  <si>
    <t>3/8" X 3/4" X 1/2"</t>
  </si>
  <si>
    <t>MEW383412</t>
  </si>
  <si>
    <t>ME387812</t>
  </si>
  <si>
    <t>3/8" X 7/8" X 1/2"</t>
  </si>
  <si>
    <t>MEW387812</t>
  </si>
  <si>
    <t>ME583812</t>
  </si>
  <si>
    <t xml:space="preserve">3/8" x 5/8" x 1/2" </t>
  </si>
  <si>
    <t>MEW583812</t>
  </si>
  <si>
    <t>ME123812</t>
  </si>
  <si>
    <t>3/8" X 1/2" X1/2"</t>
  </si>
  <si>
    <t>MEW123812</t>
  </si>
  <si>
    <t>ME581212</t>
  </si>
  <si>
    <t>1/2" X 5/8" X 1/2"</t>
  </si>
  <si>
    <t>MEW581212</t>
  </si>
  <si>
    <t>ME341212</t>
  </si>
  <si>
    <t xml:space="preserve">1/2" X 3/4" X1/2" </t>
  </si>
  <si>
    <t>MEW341212</t>
  </si>
  <si>
    <t>ME381434</t>
  </si>
  <si>
    <t>1/4" X 3/8" X 3/4"</t>
  </si>
  <si>
    <t>MEW381434</t>
  </si>
  <si>
    <t>ME121434</t>
  </si>
  <si>
    <t>1/4" X 1/2" X 3/4"</t>
  </si>
  <si>
    <t>MEW121434</t>
  </si>
  <si>
    <t>ME581434</t>
  </si>
  <si>
    <t>1/4" x 5/8" X 3/4"</t>
  </si>
  <si>
    <t>MEW581434</t>
  </si>
  <si>
    <t>ME583834</t>
  </si>
  <si>
    <t xml:space="preserve">3/8" X 5/8" X 3/4" </t>
  </si>
  <si>
    <t>MEW583834</t>
  </si>
  <si>
    <t>ME123834</t>
  </si>
  <si>
    <t xml:space="preserve">3/8" X 1/2" X 3/4" </t>
  </si>
  <si>
    <t>MEW123834</t>
  </si>
  <si>
    <t>ME383434</t>
  </si>
  <si>
    <t>3/8" X 3/4" X 3/4"</t>
  </si>
  <si>
    <t>MEW383434</t>
  </si>
  <si>
    <t>ME387834</t>
  </si>
  <si>
    <t>3/8" X 7/8" X 3/4"</t>
  </si>
  <si>
    <t>MEW387834</t>
  </si>
  <si>
    <t>ME581234</t>
  </si>
  <si>
    <t>1/2" X 5/8" X 3/4"</t>
  </si>
  <si>
    <t>MEW581234</t>
  </si>
  <si>
    <t>ME341234</t>
  </si>
  <si>
    <t>1/2" X 3/4" X 3/4"</t>
  </si>
  <si>
    <t>MEW341234</t>
  </si>
  <si>
    <t>ME38141</t>
  </si>
  <si>
    <t xml:space="preserve">1/4" X 3/8" X 1" </t>
  </si>
  <si>
    <t>MEW38141</t>
  </si>
  <si>
    <t>ME12141</t>
  </si>
  <si>
    <t xml:space="preserve">1/4" X 1/2" X 1" </t>
  </si>
  <si>
    <t>MEW12141</t>
  </si>
  <si>
    <t>ME58141</t>
  </si>
  <si>
    <t xml:space="preserve">1/4" X 5/8" X 1" </t>
  </si>
  <si>
    <t>MEW58141</t>
  </si>
  <si>
    <t xml:space="preserve">1.4" X 5/8" X 1" </t>
  </si>
  <si>
    <t>ME34141</t>
  </si>
  <si>
    <t xml:space="preserve">1/4"X 3/4" X 1" </t>
  </si>
  <si>
    <t>MEW34141</t>
  </si>
  <si>
    <t>ME58381</t>
  </si>
  <si>
    <t xml:space="preserve">3/8" X 5/8" X 1" </t>
  </si>
  <si>
    <t>MEW58381</t>
  </si>
  <si>
    <t>ME12381</t>
  </si>
  <si>
    <t>3/8" X 1/2" X 1"</t>
  </si>
  <si>
    <t>MEW12381</t>
  </si>
  <si>
    <t>ME58121</t>
  </si>
  <si>
    <t>1/2" X 5/8" X 1"</t>
  </si>
  <si>
    <t>5/8'</t>
  </si>
  <si>
    <t>MEW58121</t>
  </si>
  <si>
    <t>ME34121</t>
  </si>
  <si>
    <t>1/2" X 3/4" X 1"</t>
  </si>
  <si>
    <t>MEW34121</t>
  </si>
  <si>
    <t>ME34381</t>
  </si>
  <si>
    <t>3/8" X 3/4" X 1"</t>
  </si>
  <si>
    <t>MEW34381</t>
  </si>
  <si>
    <t>ME78381</t>
  </si>
  <si>
    <t>3/8" X 7/8" X 1"</t>
  </si>
  <si>
    <t>MEW78381</t>
  </si>
  <si>
    <t>ME118121</t>
  </si>
  <si>
    <t xml:space="preserve">1/2" X 1-1/8" X 1" </t>
  </si>
  <si>
    <t>MEW118121</t>
  </si>
  <si>
    <t>ME118781</t>
  </si>
  <si>
    <t xml:space="preserve">7/8" X 1-1/8" X 1" </t>
  </si>
  <si>
    <t>MEW118781</t>
  </si>
  <si>
    <t>ME118581</t>
  </si>
  <si>
    <t xml:space="preserve">5/8" X 1-1/8" X 1" </t>
  </si>
  <si>
    <t>MEW118581</t>
  </si>
  <si>
    <t>MJ381412</t>
  </si>
  <si>
    <t>MJW381412</t>
  </si>
  <si>
    <t>MJ121412</t>
  </si>
  <si>
    <t xml:space="preserve">1/4" X 1/2" X 1/2" </t>
  </si>
  <si>
    <t>MJW121412</t>
  </si>
  <si>
    <t>MJ581412</t>
  </si>
  <si>
    <t xml:space="preserve">1/4" X 5/8" X 1/2" </t>
  </si>
  <si>
    <t>MJW581412</t>
  </si>
  <si>
    <t>MJ341412</t>
  </si>
  <si>
    <t>1/4" X 3/4" X 1/2"</t>
  </si>
  <si>
    <t>MJW341412</t>
  </si>
  <si>
    <t>MJ383412</t>
  </si>
  <si>
    <t>MJW383412</t>
  </si>
  <si>
    <t>MJ583812</t>
  </si>
  <si>
    <t xml:space="preserve">3/8" X 5/8" X 1/2" </t>
  </si>
  <si>
    <t>MJW583812</t>
  </si>
  <si>
    <t>MJ123812</t>
  </si>
  <si>
    <t>3/8" X 1/2" X 1/2"</t>
  </si>
  <si>
    <t>MJW123812</t>
  </si>
  <si>
    <t>MJ581212</t>
  </si>
  <si>
    <t xml:space="preserve">1/2" X 5/8" X 1/2" </t>
  </si>
  <si>
    <t>MJW581212</t>
  </si>
  <si>
    <t>MJ341212</t>
  </si>
  <si>
    <t xml:space="preserve">1/2" X 3/4" X 1/2" </t>
  </si>
  <si>
    <t>MJW341212</t>
  </si>
  <si>
    <t>MJ381434</t>
  </si>
  <si>
    <t>MJW381434</t>
  </si>
  <si>
    <t>MJ121434</t>
  </si>
  <si>
    <t>MJW121434</t>
  </si>
  <si>
    <t>MJ581434</t>
  </si>
  <si>
    <t>1/4" X 5/8" X 3/4"</t>
  </si>
  <si>
    <t>MJW581434</t>
  </si>
  <si>
    <t>MJ583834</t>
  </si>
  <si>
    <t>MJW583834</t>
  </si>
  <si>
    <t>MJ123834</t>
  </si>
  <si>
    <t>3/8" X 1/2" X 3/4"</t>
  </si>
  <si>
    <t>MJW123834</t>
  </si>
  <si>
    <t>MJ383434</t>
  </si>
  <si>
    <t>MJW383434</t>
  </si>
  <si>
    <t>MJ387834</t>
  </si>
  <si>
    <t>MJW387834</t>
  </si>
  <si>
    <t>MJ581234</t>
  </si>
  <si>
    <t xml:space="preserve">1/2" X 5/8" X 3/4" </t>
  </si>
  <si>
    <t>MJW581234</t>
  </si>
  <si>
    <t>MJ341234</t>
  </si>
  <si>
    <t>MJW341234</t>
  </si>
  <si>
    <t>MJ38141</t>
  </si>
  <si>
    <t>MJW38141</t>
  </si>
  <si>
    <t>MJ12141</t>
  </si>
  <si>
    <t>MJW12141</t>
  </si>
  <si>
    <t>MJ58141</t>
  </si>
  <si>
    <t>1/4" X 5/8" X 1"</t>
  </si>
  <si>
    <t>MJW58141</t>
  </si>
  <si>
    <t>MJ34141</t>
  </si>
  <si>
    <t xml:space="preserve">1/4" X 3/4" X 1" </t>
  </si>
  <si>
    <t>MJW34141</t>
  </si>
  <si>
    <t>MJ58381</t>
  </si>
  <si>
    <t>MJW58381</t>
  </si>
  <si>
    <t>MJ12381</t>
  </si>
  <si>
    <t xml:space="preserve">3/8" X 1/2" X 1" </t>
  </si>
  <si>
    <t>MJW12381</t>
  </si>
  <si>
    <t>MJ34381</t>
  </si>
  <si>
    <t>MJW34381</t>
  </si>
  <si>
    <t>MJ38781</t>
  </si>
  <si>
    <t>MJW38781</t>
  </si>
  <si>
    <t>MJ58121</t>
  </si>
  <si>
    <t>MJW58121</t>
  </si>
  <si>
    <t>MJ34121</t>
  </si>
  <si>
    <t>MJW34121</t>
  </si>
  <si>
    <t>MJ121181</t>
  </si>
  <si>
    <t>MJW121181</t>
  </si>
  <si>
    <t>MJ781181</t>
  </si>
  <si>
    <t>MJW781181</t>
  </si>
  <si>
    <t>MJ581181</t>
  </si>
  <si>
    <t>MJW581181</t>
  </si>
  <si>
    <t>FFA: doesn't apply to ACR and will be quoted per job</t>
  </si>
  <si>
    <t>LINE SIZE</t>
  </si>
  <si>
    <t>IE1412</t>
  </si>
  <si>
    <t>INSULATED COPPER</t>
  </si>
  <si>
    <t xml:space="preserve">1/4" X 1/2" </t>
  </si>
  <si>
    <t>IE3812</t>
  </si>
  <si>
    <t xml:space="preserve">3/8" X 1/2" </t>
  </si>
  <si>
    <t>IE1212</t>
  </si>
  <si>
    <t xml:space="preserve">1/2" X 1/2" </t>
  </si>
  <si>
    <t>IE5812</t>
  </si>
  <si>
    <t xml:space="preserve">5/8" X 1/2" </t>
  </si>
  <si>
    <t>IE3412</t>
  </si>
  <si>
    <t xml:space="preserve">3/4" X 1/2" </t>
  </si>
  <si>
    <t>IE7812</t>
  </si>
  <si>
    <t xml:space="preserve">7/8" X 1/2" </t>
  </si>
  <si>
    <t>IE11812</t>
  </si>
  <si>
    <t xml:space="preserve">1-1/8" X 1/2" </t>
  </si>
  <si>
    <t>IE1434</t>
  </si>
  <si>
    <t xml:space="preserve">1/4" X 3/4" </t>
  </si>
  <si>
    <t>IE3834</t>
  </si>
  <si>
    <t xml:space="preserve">3/8" X 3/4" </t>
  </si>
  <si>
    <t>IE1234</t>
  </si>
  <si>
    <t xml:space="preserve">1/2" X 3/4" </t>
  </si>
  <si>
    <t>IE5834</t>
  </si>
  <si>
    <t xml:space="preserve">5/8" X 3/4" </t>
  </si>
  <si>
    <t>IE3434</t>
  </si>
  <si>
    <t xml:space="preserve">3/4" X 3/4" </t>
  </si>
  <si>
    <t>IE7834</t>
  </si>
  <si>
    <t xml:space="preserve">7/8" X 3/4" </t>
  </si>
  <si>
    <t>IE11834</t>
  </si>
  <si>
    <t xml:space="preserve">1-1/8" X 3/4" </t>
  </si>
  <si>
    <t>IE141</t>
  </si>
  <si>
    <t xml:space="preserve">1/4" X 1" </t>
  </si>
  <si>
    <t>IE381</t>
  </si>
  <si>
    <t xml:space="preserve">3/8" X 1" </t>
  </si>
  <si>
    <t>IE121</t>
  </si>
  <si>
    <t xml:space="preserve">1/2" X 1" </t>
  </si>
  <si>
    <t>IE581</t>
  </si>
  <si>
    <t xml:space="preserve">5/8" X 1" </t>
  </si>
  <si>
    <t>IE341</t>
  </si>
  <si>
    <t xml:space="preserve">3/4" X 1" </t>
  </si>
  <si>
    <t>IE781</t>
  </si>
  <si>
    <t xml:space="preserve">7/8" X 1" </t>
  </si>
  <si>
    <t>IE1181</t>
  </si>
  <si>
    <t xml:space="preserve">1-1/8" X 1" </t>
  </si>
  <si>
    <t>IJ1412</t>
  </si>
  <si>
    <t>IJ3812</t>
  </si>
  <si>
    <t>IJ1212</t>
  </si>
  <si>
    <t>IJ5812</t>
  </si>
  <si>
    <t>IJ3412</t>
  </si>
  <si>
    <t>IJ7812</t>
  </si>
  <si>
    <t>IJ11812</t>
  </si>
  <si>
    <t>IJ1434</t>
  </si>
  <si>
    <t>IJ3834</t>
  </si>
  <si>
    <t>IJ1234</t>
  </si>
  <si>
    <t>IJ5834</t>
  </si>
  <si>
    <t>IJ3434</t>
  </si>
  <si>
    <t>IJ7834</t>
  </si>
  <si>
    <t>IJ11834</t>
  </si>
  <si>
    <t>IJ141</t>
  </si>
  <si>
    <t>IJ381</t>
  </si>
  <si>
    <t>IJ121</t>
  </si>
  <si>
    <t>IJ581</t>
  </si>
  <si>
    <t>IJ341</t>
  </si>
  <si>
    <t>IJ781</t>
  </si>
  <si>
    <t>IJ1181</t>
  </si>
  <si>
    <t xml:space="preserve">LINESET DIVISION </t>
  </si>
  <si>
    <t>29885 2ND ST BLDG G</t>
  </si>
  <si>
    <t>INVOICE PRICE</t>
  </si>
  <si>
    <t>LEVEL WOUND COIL - BY FOOT</t>
  </si>
  <si>
    <t>WALL THICKNESS</t>
  </si>
  <si>
    <t>LB PER FT</t>
  </si>
  <si>
    <t>LIST PRICE PER FT</t>
  </si>
  <si>
    <t>INVOICE PRICE PER FOOT</t>
  </si>
  <si>
    <t>ENTER WEIGHT</t>
  </si>
  <si>
    <t>LBS TO FT TOTAL</t>
  </si>
  <si>
    <t>ENTER FEET</t>
  </si>
  <si>
    <t>TOTAL $</t>
  </si>
  <si>
    <t>FEET TO WEIGHT</t>
  </si>
  <si>
    <t>PPF</t>
  </si>
  <si>
    <t>PPF FOR REP</t>
  </si>
  <si>
    <t>LIST PPF</t>
  </si>
  <si>
    <t>L14</t>
  </si>
  <si>
    <t>1/4" LWC</t>
  </si>
  <si>
    <t>1/4" OD</t>
  </si>
  <si>
    <t>L38</t>
  </si>
  <si>
    <t>3/8" LWC</t>
  </si>
  <si>
    <t>3/8" OD</t>
  </si>
  <si>
    <t>L12</t>
  </si>
  <si>
    <t>1/2" LWC</t>
  </si>
  <si>
    <t>1/2" OD</t>
  </si>
  <si>
    <t>L58</t>
  </si>
  <si>
    <t>5/8" LWC</t>
  </si>
  <si>
    <t>5/8" OD</t>
  </si>
  <si>
    <t>L34</t>
  </si>
  <si>
    <t>3/4" LWC</t>
  </si>
  <si>
    <t>3/4" OD</t>
  </si>
  <si>
    <t>L78</t>
  </si>
  <si>
    <t>7/8" LWC</t>
  </si>
  <si>
    <t>7/8" OD</t>
  </si>
  <si>
    <t>L118</t>
  </si>
  <si>
    <t xml:space="preserve">1-1/8" LWC </t>
  </si>
  <si>
    <t>1-1/8" OD</t>
  </si>
  <si>
    <t>LEVEL WOUND COIL - BY WEIGHT</t>
  </si>
  <si>
    <t>NET PRICE PER FT</t>
  </si>
  <si>
    <t>INVOICE PRICE PER POUND</t>
  </si>
  <si>
    <t>WEIGHT TO FEET</t>
  </si>
  <si>
    <t>W/ OUT WIRE 1-1/8" X 5/8" X 1/2"</t>
  </si>
  <si>
    <t xml:space="preserve">W/ WIRE 1-1/8" X 5/8" X 1/2" </t>
  </si>
  <si>
    <t>LE1185812</t>
  </si>
  <si>
    <t>LEW1185812</t>
  </si>
  <si>
    <t>1/2" X 1/2" X 1/2"</t>
  </si>
  <si>
    <t>ME121212</t>
  </si>
  <si>
    <t>MEW121212</t>
  </si>
  <si>
    <t>MJW121212</t>
  </si>
  <si>
    <t>MJ121212</t>
  </si>
  <si>
    <t>LE581412</t>
  </si>
  <si>
    <t>LEW581412</t>
  </si>
  <si>
    <t>W/ OUT WIRE 5/8" x 1/4" x 1/2"</t>
  </si>
  <si>
    <t>W/ WIRE 5/8" x 1/4" x 1/2"</t>
  </si>
  <si>
    <t>LJ581412</t>
  </si>
  <si>
    <t>LJW581412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</si>
</sst>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0.000"/>
    <numFmt numFmtId="165" formatCode="&quot;$&quot;#,##0.000"/>
    <numFmt numFmtId="166" formatCode="_(&quot;$&quot;* #,##0.000_);_(&quot;$&quot;* \(#,##0.000\);_(&quot;$&quot;* &quot;-&quot;???_);_(@_)"/>
    <numFmt numFmtId="167" formatCode="0.00\ &quot;lbs&quot;"/>
    <numFmt numFmtId="168" formatCode="0.00\ &quot;ft&quot;"/>
    <numFmt numFmtId="169" formatCode="0.00\ &quot;lb&quot;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theme="1"/>
      <name val="Calibri"/>
      <family val="2"/>
    </font>
    <font>
      <b/>
      <sz val="12"/>
      <color theme="0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1"/>
      <color rgb="FF97542F"/>
      <name val="Calibri"/>
      <family val="2"/>
    </font>
    <font>
      <b/>
      <sz val="11"/>
      <name val="Calibri"/>
      <family val="2"/>
    </font>
    <font>
      <b/>
      <i/>
      <sz val="11"/>
      <color rgb="FF97542F"/>
      <name val="Calibri"/>
      <family val="2"/>
    </font>
    <font>
      <b/>
      <i/>
      <sz val="12"/>
      <color rgb="FF97542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/>
    <xf numFmtId="1" fontId="2" fillId="0" borderId="0" xfId="0" applyNumberFormat="1" applyFont="1"/>
    <xf numFmtId="0" fontId="3" fillId="0" borderId="0" xfId="0" applyFont="1"/>
    <xf numFmtId="165" fontId="2" fillId="0" borderId="0" xfId="0" applyNumberFormat="1" applyFont="1"/>
    <xf numFmtId="164" fontId="2" fillId="0" borderId="1" xfId="0" applyNumberFormat="1" applyFont="1" applyBorder="1"/>
    <xf numFmtId="166" fontId="2" fillId="0" borderId="2" xfId="1" applyNumberFormat="1" applyFont="1" applyFill="1" applyBorder="1"/>
    <xf numFmtId="0" fontId="2" fillId="0" borderId="2" xfId="0" applyFont="1" applyBorder="1"/>
    <xf numFmtId="16" fontId="2" fillId="0" borderId="2" xfId="0" applyNumberFormat="1" applyFont="1" applyBorder="1"/>
    <xf numFmtId="1" fontId="2" fillId="0" borderId="2" xfId="0" applyNumberFormat="1" applyFont="1" applyBorder="1" applyAlignment="1">
      <alignment horizontal="left"/>
    </xf>
    <xf numFmtId="44" fontId="2" fillId="0" borderId="2" xfId="1" applyFont="1" applyFill="1" applyBorder="1" applyProtection="1">
      <protection hidden="1"/>
    </xf>
    <xf numFmtId="44" fontId="2" fillId="0" borderId="2" xfId="1" applyFont="1" applyFill="1" applyBorder="1"/>
    <xf numFmtId="165" fontId="2" fillId="0" borderId="2" xfId="0" applyNumberFormat="1" applyFont="1" applyBorder="1"/>
    <xf numFmtId="0" fontId="2" fillId="0" borderId="4" xfId="0" applyFont="1" applyBorder="1"/>
    <xf numFmtId="16" fontId="2" fillId="0" borderId="4" xfId="0" applyNumberFormat="1" applyFont="1" applyBorder="1"/>
    <xf numFmtId="44" fontId="2" fillId="0" borderId="4" xfId="1" applyFont="1" applyFill="1" applyBorder="1" applyProtection="1">
      <protection hidden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165" fontId="3" fillId="0" borderId="3" xfId="0" applyNumberFormat="1" applyFont="1" applyBorder="1" applyAlignment="1">
      <alignment horizontal="center" vertical="center"/>
    </xf>
    <xf numFmtId="0" fontId="2" fillId="0" borderId="5" xfId="0" applyFont="1" applyBorder="1"/>
    <xf numFmtId="0" fontId="6" fillId="0" borderId="0" xfId="0" applyFont="1" applyAlignment="1">
      <alignment horizontal="center"/>
    </xf>
    <xf numFmtId="44" fontId="2" fillId="0" borderId="5" xfId="1" applyFont="1" applyFill="1" applyBorder="1" applyProtection="1">
      <protection hidden="1"/>
    </xf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2" fillId="3" borderId="0" xfId="0" applyFont="1" applyFill="1"/>
    <xf numFmtId="1" fontId="2" fillId="3" borderId="0" xfId="0" applyNumberFormat="1" applyFont="1" applyFill="1"/>
    <xf numFmtId="165" fontId="2" fillId="3" borderId="0" xfId="0" applyNumberFormat="1" applyFont="1" applyFill="1"/>
    <xf numFmtId="44" fontId="4" fillId="2" borderId="2" xfId="1" applyFont="1" applyFill="1" applyBorder="1" applyAlignment="1">
      <alignment horizontal="center"/>
    </xf>
    <xf numFmtId="44" fontId="2" fillId="2" borderId="2" xfId="1" applyFont="1" applyFill="1" applyBorder="1" applyAlignment="1">
      <alignment horizontal="center"/>
    </xf>
    <xf numFmtId="44" fontId="2" fillId="0" borderId="2" xfId="1" applyFont="1" applyFill="1" applyBorder="1" applyAlignment="1">
      <alignment horizontal="center"/>
    </xf>
    <xf numFmtId="44" fontId="2" fillId="0" borderId="2" xfId="1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165" fontId="3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/>
    <xf numFmtId="44" fontId="0" fillId="0" borderId="2" xfId="1" applyFont="1" applyBorder="1"/>
    <xf numFmtId="166" fontId="0" fillId="0" borderId="2" xfId="1" applyNumberFormat="1" applyFont="1" applyBorder="1"/>
    <xf numFmtId="44" fontId="0" fillId="0" borderId="2" xfId="0" applyNumberFormat="1" applyBorder="1"/>
    <xf numFmtId="44" fontId="2" fillId="0" borderId="2" xfId="0" applyNumberFormat="1" applyFont="1" applyBorder="1"/>
    <xf numFmtId="167" fontId="0" fillId="0" borderId="2" xfId="0" applyNumberFormat="1" applyBorder="1"/>
    <xf numFmtId="168" fontId="0" fillId="0" borderId="2" xfId="0" applyNumberFormat="1" applyBorder="1"/>
    <xf numFmtId="0" fontId="9" fillId="0" borderId="0" xfId="0" applyFont="1" applyAlignment="1">
      <alignment horizontal="center"/>
    </xf>
    <xf numFmtId="164" fontId="10" fillId="0" borderId="1" xfId="0" applyNumberFormat="1" applyFont="1" applyBorder="1"/>
    <xf numFmtId="0" fontId="6" fillId="0" borderId="8" xfId="0" applyFont="1" applyBorder="1" applyAlignment="1">
      <alignment horizontal="center" vertical="center" wrapText="1"/>
    </xf>
    <xf numFmtId="169" fontId="0" fillId="0" borderId="2" xfId="0" applyNumberFormat="1" applyBorder="1"/>
    <xf numFmtId="166" fontId="0" fillId="0" borderId="2" xfId="0" applyNumberFormat="1" applyBorder="1"/>
    <xf numFmtId="0" fontId="8" fillId="0" borderId="2" xfId="0" applyFont="1" applyBorder="1" applyAlignment="1">
      <alignment horizontal="center" vertical="center" wrapText="1"/>
    </xf>
    <xf numFmtId="166" fontId="0" fillId="0" borderId="5" xfId="0" applyNumberFormat="1" applyBorder="1"/>
    <xf numFmtId="169" fontId="0" fillId="0" borderId="5" xfId="0" applyNumberFormat="1" applyBorder="1"/>
    <xf numFmtId="0" fontId="6" fillId="0" borderId="6" xfId="0" applyFont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44" fontId="2" fillId="0" borderId="0" xfId="0" applyNumberFormat="1" applyFont="1"/>
    <xf numFmtId="44" fontId="0" fillId="0" borderId="9" xfId="1" applyFont="1" applyBorder="1"/>
    <xf numFmtId="166" fontId="2" fillId="0" borderId="8" xfId="1" applyNumberFormat="1" applyFont="1" applyFill="1" applyBorder="1"/>
    <xf numFmtId="0" fontId="6" fillId="0" borderId="0" xfId="0" applyFont="1"/>
    <xf numFmtId="0" fontId="12" fillId="0" borderId="3" xfId="0" applyFont="1" applyBorder="1" applyAlignment="1">
      <alignment horizontal="center" wrapText="1"/>
    </xf>
    <xf numFmtId="164" fontId="11" fillId="0" borderId="13" xfId="0" applyNumberFormat="1" applyFont="1" applyBorder="1" applyProtection="1">
      <protection locked="0"/>
    </xf>
    <xf numFmtId="1" fontId="2" fillId="0" borderId="2" xfId="0" applyNumberFormat="1" applyFont="1" applyBorder="1" applyAlignment="1" applyProtection="1">
      <alignment horizontal="left"/>
      <protection locked="0"/>
    </xf>
    <xf numFmtId="0" fontId="2" fillId="0" borderId="8" xfId="0" applyFont="1" applyBorder="1"/>
    <xf numFmtId="0" fontId="0" fillId="0" borderId="8" xfId="0" applyBorder="1"/>
    <xf numFmtId="44" fontId="2" fillId="0" borderId="8" xfId="1" applyFont="1" applyFill="1" applyBorder="1" applyProtection="1">
      <protection hidden="1"/>
    </xf>
    <xf numFmtId="0" fontId="11" fillId="0" borderId="0" xfId="0" applyFont="1"/>
    <xf numFmtId="1" fontId="2" fillId="0" borderId="4" xfId="0" applyNumberFormat="1" applyFont="1" applyBorder="1" applyAlignment="1" applyProtection="1">
      <alignment horizontal="left"/>
      <protection locked="0"/>
    </xf>
    <xf numFmtId="164" fontId="11" fillId="0" borderId="1" xfId="0" applyNumberFormat="1" applyFont="1" applyBorder="1" applyProtection="1">
      <protection locked="0"/>
    </xf>
    <xf numFmtId="1" fontId="2" fillId="0" borderId="5" xfId="0" applyNumberFormat="1" applyFont="1" applyBorder="1" applyAlignment="1" applyProtection="1">
      <alignment horizontal="left"/>
      <protection locked="0"/>
    </xf>
    <xf numFmtId="16" fontId="0" fillId="0" borderId="2" xfId="0" applyNumberFormat="1" applyBorder="1"/>
    <xf numFmtId="1" fontId="2" fillId="0" borderId="8" xfId="0" applyNumberFormat="1" applyFont="1" applyBorder="1" applyAlignment="1" applyProtection="1">
      <alignment horizontal="left"/>
      <protection locked="0"/>
    </xf>
    <xf numFmtId="44" fontId="2" fillId="0" borderId="2" xfId="1" applyFont="1" applyBorder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4" fontId="4" fillId="0" borderId="2" xfId="0" applyNumberFormat="1" applyFont="1" applyBorder="1" applyAlignment="1">
      <alignment horizontal="center" vertical="center" wrapText="1"/>
    </xf>
    <xf numFmtId="44" fontId="4" fillId="0" borderId="2" xfId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167" fontId="0" fillId="0" borderId="2" xfId="0" applyNumberForma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9754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44318</xdr:colOff>
      <xdr:row>1</xdr:row>
      <xdr:rowOff>26459</xdr:rowOff>
    </xdr:from>
    <xdr:to>
      <xdr:col>3</xdr:col>
      <xdr:colOff>998747</xdr:colOff>
      <xdr:row>6</xdr:row>
      <xdr:rowOff>50270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5D8AD3A-979E-22C2-D74B-9D99133C8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318" y="216959"/>
          <a:ext cx="2817096" cy="997478"/>
        </a:xfrm>
        <a:prstGeom prst="rect">
          <a:avLst/>
        </a:prstGeom>
      </xdr:spPr>
    </xdr:pic>
    <xdr:clientData/>
  </xdr:twoCellAnchor>
  <xdr:twoCellAnchor editAs="oneCell">
    <xdr:from>
      <xdr:col>9</xdr:col>
      <xdr:colOff>396012</xdr:colOff>
      <xdr:row>1</xdr:row>
      <xdr:rowOff>130968</xdr:rowOff>
    </xdr:from>
    <xdr:to>
      <xdr:col>11</xdr:col>
      <xdr:colOff>578644</xdr:colOff>
      <xdr:row>6</xdr:row>
      <xdr:rowOff>47624</xdr:rowOff>
    </xdr:to>
    <xdr:pic>
      <xdr:nvPicPr>
        <xdr:cNvPr id="3" name="Picture 2" descr="Why &quot;Made in the USA&quot; Matters? - Beyond Design">
          <a:extLst>
            <a:ext uri="{FF2B5EF4-FFF2-40B4-BE49-F238E27FC236}">
              <a16:creationId xmlns:a16="http://schemas.microsoft.com/office/drawing/2014/main" id="{22C5FFAC-E200-B852-896B-477AABC4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4637" y="321468"/>
          <a:ext cx="1778070" cy="8929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142874</xdr:rowOff>
    </xdr:from>
    <xdr:to>
      <xdr:col>3</xdr:col>
      <xdr:colOff>826776</xdr:colOff>
      <xdr:row>6</xdr:row>
      <xdr:rowOff>2380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BF21555-1631-5316-59BF-7CF81E82C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42874"/>
          <a:ext cx="2533452" cy="1023937"/>
        </a:xfrm>
        <a:prstGeom prst="rect">
          <a:avLst/>
        </a:prstGeom>
      </xdr:spPr>
    </xdr:pic>
    <xdr:clientData/>
  </xdr:twoCellAnchor>
  <xdr:twoCellAnchor editAs="oneCell">
    <xdr:from>
      <xdr:col>9</xdr:col>
      <xdr:colOff>776802</xdr:colOff>
      <xdr:row>0</xdr:row>
      <xdr:rowOff>71437</xdr:rowOff>
    </xdr:from>
    <xdr:to>
      <xdr:col>15</xdr:col>
      <xdr:colOff>114300</xdr:colOff>
      <xdr:row>4</xdr:row>
      <xdr:rowOff>173490</xdr:rowOff>
    </xdr:to>
    <xdr:pic>
      <xdr:nvPicPr>
        <xdr:cNvPr id="2" name="Picture 1" descr="Why &quot;Made in the USA&quot; Matters? - Beyond Design">
          <a:extLst>
            <a:ext uri="{FF2B5EF4-FFF2-40B4-BE49-F238E27FC236}">
              <a16:creationId xmlns:a16="http://schemas.microsoft.com/office/drawing/2014/main" id="{42AD948F-145F-541D-D758-D23F0CC56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6740" y="71437"/>
          <a:ext cx="1730654" cy="8691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591911</xdr:colOff>
      <xdr:row>0</xdr:row>
      <xdr:rowOff>159884</xdr:rowOff>
    </xdr:from>
    <xdr:to>
      <xdr:col>3</xdr:col>
      <xdr:colOff>998425</xdr:colOff>
      <xdr:row>5</xdr:row>
      <xdr:rowOff>153088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15DB0D-CA22-29F1-7DF4-39EDC00EE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1911" y="159884"/>
          <a:ext cx="2495210" cy="918490"/>
        </a:xfrm>
        <a:prstGeom prst="rect">
          <a:avLst/>
        </a:prstGeom>
      </xdr:spPr>
    </xdr:pic>
    <xdr:clientData/>
  </xdr:twoCellAnchor>
  <xdr:twoCellAnchor editAs="oneCell">
    <xdr:from>
      <xdr:col>8</xdr:col>
      <xdr:colOff>413606</xdr:colOff>
      <xdr:row>0</xdr:row>
      <xdr:rowOff>178595</xdr:rowOff>
    </xdr:from>
    <xdr:to>
      <xdr:col>9</xdr:col>
      <xdr:colOff>799419</xdr:colOff>
      <xdr:row>4</xdr:row>
      <xdr:rowOff>112843</xdr:rowOff>
    </xdr:to>
    <xdr:pic>
      <xdr:nvPicPr>
        <xdr:cNvPr id="4" name="Picture 3" descr="Why &quot;Made in the USA&quot; Matters? - Beyond Design">
          <a:extLst>
            <a:ext uri="{FF2B5EF4-FFF2-40B4-BE49-F238E27FC236}">
              <a16:creationId xmlns:a16="http://schemas.microsoft.com/office/drawing/2014/main" id="{5D55766A-AA8B-285B-2C0B-204891813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9481" y="178595"/>
          <a:ext cx="1453974" cy="6758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19049</xdr:rowOff>
    </xdr:from>
    <xdr:to>
      <xdr:col>2</xdr:col>
      <xdr:colOff>809625</xdr:colOff>
      <xdr:row>5</xdr:row>
      <xdr:rowOff>123824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A7301B-AB9A-47EC-AB5F-A72892F8D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49"/>
          <a:ext cx="2886075" cy="10572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19049</xdr:rowOff>
    </xdr:from>
    <xdr:to>
      <xdr:col>2</xdr:col>
      <xdr:colOff>14419</xdr:colOff>
      <xdr:row>4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1380C4-E507-4EBE-AD5D-6967AC268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49"/>
          <a:ext cx="2548069" cy="9334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EC898-B1F9-446E-B124-2EC367C29153}">
  <sheetPr codeName="Sheet1">
    <pageSetUpPr fitToPage="1"/>
  </sheetPr>
  <dimension ref="A1:O75"/>
  <sheetViews>
    <sheetView tabSelected="1" topLeftCell="B1" zoomScale="90" zoomScaleNormal="90" workbookViewId="0">
      <selection activeCell="I10" sqref="I10"/>
    </sheetView>
  </sheetViews>
  <sheetFormatPr defaultColWidth="12" defaultRowHeight="15" x14ac:dyDescent="0.25"/>
  <cols>
    <col min="1" max="1" width="13.42578125" style="1" hidden="1" customWidth="1"/>
    <col min="2" max="2" width="16" style="1" customWidth="1"/>
    <col min="3" max="3" width="11.85546875" style="1" customWidth="1"/>
    <col min="4" max="4" width="15.28515625" style="1" customWidth="1"/>
    <col min="5" max="5" width="33.85546875" style="1" bestFit="1" customWidth="1"/>
    <col min="6" max="6" width="9.140625" style="1" customWidth="1"/>
    <col min="7" max="7" width="10.28515625" style="1" customWidth="1"/>
    <col min="8" max="8" width="14.28515625" style="1" customWidth="1"/>
    <col min="9" max="9" width="9.85546875" style="2" customWidth="1"/>
    <col min="10" max="12" width="12" style="1"/>
    <col min="13" max="13" width="12" style="1" hidden="1" customWidth="1"/>
    <col min="14" max="14" width="12" style="4" hidden="1" customWidth="1"/>
    <col min="15" max="16384" width="12" style="1"/>
  </cols>
  <sheetData>
    <row r="1" spans="1:15" x14ac:dyDescent="0.25">
      <c r="E1" s="3" t="s">
        <v>0</v>
      </c>
    </row>
    <row r="2" spans="1:15" x14ac:dyDescent="0.25">
      <c r="E2" s="3" t="s">
        <v>1</v>
      </c>
      <c r="J2"/>
    </row>
    <row r="3" spans="1:15" x14ac:dyDescent="0.25">
      <c r="E3" s="60" t="s">
        <v>2</v>
      </c>
    </row>
    <row r="4" spans="1:15" ht="15.75" thickBot="1" x14ac:dyDescent="0.3">
      <c r="E4" s="3" t="s">
        <v>3</v>
      </c>
    </row>
    <row r="5" spans="1:15" ht="15.75" thickBot="1" x14ac:dyDescent="0.3">
      <c r="E5" s="3" t="s">
        <v>4</v>
      </c>
      <c r="G5" s="80" t="s">
        <v>5</v>
      </c>
      <c r="H5" s="80"/>
      <c r="I5" s="69">
        <v>1</v>
      </c>
    </row>
    <row r="6" spans="1:15" x14ac:dyDescent="0.25">
      <c r="E6" s="81" t="s">
        <v>6</v>
      </c>
      <c r="F6" s="82"/>
      <c r="G6" s="82"/>
      <c r="H6" s="82"/>
      <c r="I6" s="83"/>
    </row>
    <row r="7" spans="1:15" x14ac:dyDescent="0.25">
      <c r="E7" s="81" t="s">
        <v>7</v>
      </c>
      <c r="F7" s="82"/>
      <c r="G7" s="82"/>
      <c r="H7" s="83"/>
    </row>
    <row r="8" spans="1:15" ht="30.75" thickBot="1" x14ac:dyDescent="0.3">
      <c r="B8" s="16" t="s">
        <v>8</v>
      </c>
      <c r="C8" s="16" t="s">
        <v>9</v>
      </c>
      <c r="D8" s="17" t="s">
        <v>10</v>
      </c>
      <c r="E8" s="16" t="s">
        <v>11</v>
      </c>
      <c r="F8" s="17" t="s">
        <v>12</v>
      </c>
      <c r="G8" s="17" t="s">
        <v>13</v>
      </c>
      <c r="H8" s="16" t="s">
        <v>14</v>
      </c>
      <c r="I8" s="56" t="s">
        <v>15</v>
      </c>
      <c r="J8" s="18" t="s">
        <v>16</v>
      </c>
      <c r="K8" s="16" t="s">
        <v>17</v>
      </c>
      <c r="L8" s="75" t="s">
        <v>18</v>
      </c>
      <c r="M8" s="74" t="s">
        <v>19</v>
      </c>
      <c r="N8" s="76" t="s">
        <v>20</v>
      </c>
      <c r="O8" s="1" t="s">
        <v>0</v>
      </c>
    </row>
    <row r="9" spans="1:15" x14ac:dyDescent="0.25">
      <c r="A9" s="1" t="s">
        <v>425</v>
      </c>
      <c r="B9" s="13" t="str">
        <f t="shared" ref="B9:B10" si="0">_xlfn.CONCAT(A9,I9)</f>
        <v>LE58141250</v>
      </c>
      <c r="C9" s="13" t="s">
        <v>22</v>
      </c>
      <c r="D9" s="13" t="s">
        <v>23</v>
      </c>
      <c r="E9" s="77" t="s">
        <v>427</v>
      </c>
      <c r="F9" s="14" t="s">
        <v>25</v>
      </c>
      <c r="G9" s="13" t="s">
        <v>140</v>
      </c>
      <c r="H9" s="13" t="s">
        <v>27</v>
      </c>
      <c r="I9" s="68">
        <v>50</v>
      </c>
      <c r="J9" s="13" t="s">
        <v>28</v>
      </c>
      <c r="K9" s="15">
        <f>M9/0.295</f>
        <v>488.27118644067798</v>
      </c>
      <c r="L9" s="78">
        <f>K9*I5</f>
        <v>488.27118644067798</v>
      </c>
      <c r="M9" s="11">
        <f t="shared" ref="M9:M46" si="1">N9*I9</f>
        <v>144.04</v>
      </c>
      <c r="N9" s="79">
        <v>2.8807999999999998</v>
      </c>
    </row>
    <row r="10" spans="1:15" x14ac:dyDescent="0.25">
      <c r="A10" s="1" t="s">
        <v>426</v>
      </c>
      <c r="B10" s="13" t="str">
        <f t="shared" si="0"/>
        <v>LEW58141250</v>
      </c>
      <c r="C10" s="13" t="s">
        <v>22</v>
      </c>
      <c r="D10" s="7" t="s">
        <v>23</v>
      </c>
      <c r="E10" s="77" t="s">
        <v>428</v>
      </c>
      <c r="F10" s="7" t="s">
        <v>25</v>
      </c>
      <c r="G10" s="7" t="s">
        <v>140</v>
      </c>
      <c r="H10" s="7" t="s">
        <v>27</v>
      </c>
      <c r="I10" s="68">
        <v>50</v>
      </c>
      <c r="J10" s="7" t="s">
        <v>31</v>
      </c>
      <c r="K10" s="15">
        <f>M10/0.295</f>
        <v>551.15254237288138</v>
      </c>
      <c r="L10" s="78">
        <f>K10*I5</f>
        <v>551.15254237288138</v>
      </c>
      <c r="M10" s="11">
        <f t="shared" si="1"/>
        <v>162.59</v>
      </c>
      <c r="N10" s="79">
        <v>3.2517999999999998</v>
      </c>
    </row>
    <row r="11" spans="1:15" x14ac:dyDescent="0.25">
      <c r="A11" s="13" t="s">
        <v>21</v>
      </c>
      <c r="B11" s="13" t="str">
        <f>_xlfn.CONCAT(A11,I11)</f>
        <v>LE58381250</v>
      </c>
      <c r="C11" s="13" t="s">
        <v>22</v>
      </c>
      <c r="D11" s="13" t="s">
        <v>23</v>
      </c>
      <c r="E11" t="s">
        <v>24</v>
      </c>
      <c r="F11" s="14" t="s">
        <v>25</v>
      </c>
      <c r="G11" s="13" t="s">
        <v>26</v>
      </c>
      <c r="H11" s="13" t="s">
        <v>27</v>
      </c>
      <c r="I11" s="68">
        <v>50</v>
      </c>
      <c r="J11" s="13" t="s">
        <v>28</v>
      </c>
      <c r="K11" s="15">
        <f>M11/0.295</f>
        <v>544.61016949152543</v>
      </c>
      <c r="L11" s="10">
        <f>I5*K11</f>
        <v>544.61016949152543</v>
      </c>
      <c r="M11" s="11">
        <f t="shared" si="1"/>
        <v>160.66</v>
      </c>
      <c r="N11" s="30">
        <v>3.2132000000000001</v>
      </c>
    </row>
    <row r="12" spans="1:15" x14ac:dyDescent="0.25">
      <c r="A12" s="7" t="s">
        <v>29</v>
      </c>
      <c r="B12" s="13" t="str">
        <f t="shared" ref="B12:B68" si="2">_xlfn.CONCAT(A12,I12)</f>
        <v>LEW58381250</v>
      </c>
      <c r="C12" s="7" t="s">
        <v>22</v>
      </c>
      <c r="D12" s="7" t="s">
        <v>23</v>
      </c>
      <c r="E12" s="24" t="s">
        <v>30</v>
      </c>
      <c r="F12" s="7" t="s">
        <v>25</v>
      </c>
      <c r="G12" s="7" t="s">
        <v>26</v>
      </c>
      <c r="H12" s="7" t="s">
        <v>27</v>
      </c>
      <c r="I12" s="68">
        <v>50</v>
      </c>
      <c r="J12" s="7" t="s">
        <v>31</v>
      </c>
      <c r="K12" s="15">
        <f t="shared" ref="K12:K68" si="3">M12/0.295</f>
        <v>607.49152542372883</v>
      </c>
      <c r="L12" s="10">
        <f>I5*K12</f>
        <v>607.49152542372883</v>
      </c>
      <c r="M12" s="11">
        <f t="shared" si="1"/>
        <v>179.20999999999998</v>
      </c>
      <c r="N12" s="30">
        <v>3.5841999999999996</v>
      </c>
    </row>
    <row r="13" spans="1:15" x14ac:dyDescent="0.25">
      <c r="A13" s="7" t="s">
        <v>32</v>
      </c>
      <c r="B13" s="13" t="str">
        <f t="shared" si="2"/>
        <v>LE34381250</v>
      </c>
      <c r="C13" s="7" t="s">
        <v>22</v>
      </c>
      <c r="D13" s="7" t="s">
        <v>23</v>
      </c>
      <c r="E13" s="24" t="s">
        <v>33</v>
      </c>
      <c r="F13" s="7" t="s">
        <v>34</v>
      </c>
      <c r="G13" s="7" t="s">
        <v>26</v>
      </c>
      <c r="H13" s="7" t="s">
        <v>27</v>
      </c>
      <c r="I13" s="68">
        <v>50</v>
      </c>
      <c r="J13" s="7" t="s">
        <v>28</v>
      </c>
      <c r="K13" s="15">
        <f t="shared" si="3"/>
        <v>606.67796610169489</v>
      </c>
      <c r="L13" s="10">
        <f>I5*K13</f>
        <v>606.67796610169489</v>
      </c>
      <c r="M13" s="11">
        <f t="shared" si="1"/>
        <v>178.97</v>
      </c>
      <c r="N13" s="30">
        <v>3.5794000000000001</v>
      </c>
    </row>
    <row r="14" spans="1:15" x14ac:dyDescent="0.25">
      <c r="A14" s="7" t="s">
        <v>35</v>
      </c>
      <c r="B14" s="13" t="str">
        <f t="shared" si="2"/>
        <v>LEW34381250</v>
      </c>
      <c r="C14" s="7" t="s">
        <v>22</v>
      </c>
      <c r="D14" s="7" t="s">
        <v>23</v>
      </c>
      <c r="E14" s="24" t="s">
        <v>36</v>
      </c>
      <c r="F14" s="7" t="s">
        <v>34</v>
      </c>
      <c r="G14" s="7" t="s">
        <v>26</v>
      </c>
      <c r="H14" s="7" t="s">
        <v>27</v>
      </c>
      <c r="I14" s="68">
        <v>50</v>
      </c>
      <c r="J14" s="7" t="s">
        <v>31</v>
      </c>
      <c r="K14" s="15">
        <f t="shared" si="3"/>
        <v>669.55932203389841</v>
      </c>
      <c r="L14" s="10">
        <f>I5*K14</f>
        <v>669.55932203389841</v>
      </c>
      <c r="M14" s="11">
        <f t="shared" si="1"/>
        <v>197.52</v>
      </c>
      <c r="N14" s="30">
        <v>3.9504000000000001</v>
      </c>
      <c r="O14" s="1" t="s">
        <v>0</v>
      </c>
    </row>
    <row r="15" spans="1:15" x14ac:dyDescent="0.25">
      <c r="A15" s="7" t="s">
        <v>37</v>
      </c>
      <c r="B15" s="13" t="str">
        <f t="shared" si="2"/>
        <v>LE78381250</v>
      </c>
      <c r="C15" s="7" t="s">
        <v>22</v>
      </c>
      <c r="D15" s="7" t="s">
        <v>23</v>
      </c>
      <c r="E15" s="24" t="s">
        <v>38</v>
      </c>
      <c r="F15" s="7" t="s">
        <v>39</v>
      </c>
      <c r="G15" s="7" t="s">
        <v>26</v>
      </c>
      <c r="H15" s="7" t="s">
        <v>27</v>
      </c>
      <c r="I15" s="68">
        <v>50</v>
      </c>
      <c r="J15" s="7" t="s">
        <v>28</v>
      </c>
      <c r="K15" s="15">
        <f t="shared" si="3"/>
        <v>775.22033898305074</v>
      </c>
      <c r="L15" s="10">
        <f>I5*K15</f>
        <v>775.22033898305074</v>
      </c>
      <c r="M15" s="11">
        <f t="shared" si="1"/>
        <v>228.68999999999997</v>
      </c>
      <c r="N15" s="30">
        <v>4.5737999999999994</v>
      </c>
    </row>
    <row r="16" spans="1:15" x14ac:dyDescent="0.25">
      <c r="A16" s="7" t="s">
        <v>40</v>
      </c>
      <c r="B16" s="13" t="str">
        <f t="shared" si="2"/>
        <v>LEW78381250</v>
      </c>
      <c r="C16" s="7" t="s">
        <v>22</v>
      </c>
      <c r="D16" s="7" t="s">
        <v>23</v>
      </c>
      <c r="E16" s="24" t="s">
        <v>41</v>
      </c>
      <c r="F16" s="7" t="s">
        <v>39</v>
      </c>
      <c r="G16" s="7" t="s">
        <v>26</v>
      </c>
      <c r="H16" s="7" t="s">
        <v>27</v>
      </c>
      <c r="I16" s="68">
        <v>50</v>
      </c>
      <c r="J16" s="7" t="s">
        <v>31</v>
      </c>
      <c r="K16" s="15">
        <f t="shared" si="3"/>
        <v>838.10169491525414</v>
      </c>
      <c r="L16" s="10">
        <f>I5*K16</f>
        <v>838.10169491525414</v>
      </c>
      <c r="M16" s="11">
        <f t="shared" si="1"/>
        <v>247.23999999999995</v>
      </c>
      <c r="N16" s="30">
        <v>4.944799999999999</v>
      </c>
    </row>
    <row r="17" spans="1:14" x14ac:dyDescent="0.25">
      <c r="A17" s="7" t="s">
        <v>42</v>
      </c>
      <c r="B17" s="13" t="str">
        <f t="shared" si="2"/>
        <v>LE118381250</v>
      </c>
      <c r="C17" s="7" t="s">
        <v>22</v>
      </c>
      <c r="D17" s="7" t="s">
        <v>23</v>
      </c>
      <c r="E17" s="24" t="s">
        <v>43</v>
      </c>
      <c r="F17" s="7" t="s">
        <v>44</v>
      </c>
      <c r="G17" s="7" t="s">
        <v>26</v>
      </c>
      <c r="H17" s="7" t="s">
        <v>27</v>
      </c>
      <c r="I17" s="68">
        <v>50</v>
      </c>
      <c r="J17" s="7" t="s">
        <v>28</v>
      </c>
      <c r="K17" s="15">
        <f t="shared" si="3"/>
        <v>981.22033898305085</v>
      </c>
      <c r="L17" s="10">
        <f>I5*K17</f>
        <v>981.22033898305085</v>
      </c>
      <c r="M17" s="11">
        <f t="shared" si="1"/>
        <v>289.45999999999998</v>
      </c>
      <c r="N17" s="30">
        <v>5.7892000000000001</v>
      </c>
    </row>
    <row r="18" spans="1:14" x14ac:dyDescent="0.25">
      <c r="A18" s="7" t="s">
        <v>45</v>
      </c>
      <c r="B18" s="13" t="str">
        <f t="shared" si="2"/>
        <v>LEW118381250</v>
      </c>
      <c r="C18" s="7" t="s">
        <v>22</v>
      </c>
      <c r="D18" s="7" t="s">
        <v>23</v>
      </c>
      <c r="E18" s="24" t="s">
        <v>46</v>
      </c>
      <c r="F18" s="7" t="s">
        <v>44</v>
      </c>
      <c r="G18" s="7" t="s">
        <v>26</v>
      </c>
      <c r="H18" s="7" t="s">
        <v>27</v>
      </c>
      <c r="I18" s="68">
        <v>50</v>
      </c>
      <c r="J18" s="7" t="s">
        <v>31</v>
      </c>
      <c r="K18" s="15">
        <f t="shared" si="3"/>
        <v>1044.1016949152545</v>
      </c>
      <c r="L18" s="10">
        <f>I5*K18</f>
        <v>1044.1016949152545</v>
      </c>
      <c r="M18" s="11">
        <f t="shared" si="1"/>
        <v>308.01000000000005</v>
      </c>
      <c r="N18" s="30">
        <v>6.1602000000000006</v>
      </c>
    </row>
    <row r="19" spans="1:14" x14ac:dyDescent="0.25">
      <c r="A19" s="7" t="s">
        <v>418</v>
      </c>
      <c r="B19" s="13" t="str">
        <f t="shared" si="2"/>
        <v>LE118581250</v>
      </c>
      <c r="C19" s="7" t="s">
        <v>22</v>
      </c>
      <c r="D19" s="7" t="s">
        <v>23</v>
      </c>
      <c r="E19" s="24" t="s">
        <v>416</v>
      </c>
      <c r="F19" s="7" t="s">
        <v>44</v>
      </c>
      <c r="G19" s="7" t="s">
        <v>25</v>
      </c>
      <c r="H19" s="7" t="s">
        <v>27</v>
      </c>
      <c r="I19" s="68">
        <v>50</v>
      </c>
      <c r="J19" s="7" t="s">
        <v>31</v>
      </c>
      <c r="K19" s="15">
        <f t="shared" si="3"/>
        <v>1112.1694915254238</v>
      </c>
      <c r="L19" s="10">
        <f>I5*K19</f>
        <v>1112.1694915254238</v>
      </c>
      <c r="M19" s="11">
        <f t="shared" si="1"/>
        <v>328.09000000000003</v>
      </c>
      <c r="N19" s="30">
        <v>6.5618000000000007</v>
      </c>
    </row>
    <row r="20" spans="1:14" x14ac:dyDescent="0.25">
      <c r="A20" s="7" t="s">
        <v>419</v>
      </c>
      <c r="B20" s="13" t="str">
        <f t="shared" si="2"/>
        <v>LEW118581250</v>
      </c>
      <c r="C20" s="7" t="s">
        <v>22</v>
      </c>
      <c r="D20" s="7" t="s">
        <v>23</v>
      </c>
      <c r="E20" s="24" t="s">
        <v>417</v>
      </c>
      <c r="F20" s="7" t="s">
        <v>44</v>
      </c>
      <c r="G20" s="7" t="s">
        <v>25</v>
      </c>
      <c r="H20" s="7" t="s">
        <v>27</v>
      </c>
      <c r="I20" s="68">
        <v>50</v>
      </c>
      <c r="J20" s="7" t="s">
        <v>28</v>
      </c>
      <c r="K20" s="15">
        <f t="shared" si="3"/>
        <v>1175.0508474576272</v>
      </c>
      <c r="L20" s="10">
        <f>I5*K20</f>
        <v>1175.0508474576272</v>
      </c>
      <c r="M20" s="11">
        <f t="shared" si="1"/>
        <v>346.64000000000004</v>
      </c>
      <c r="N20" s="30">
        <v>6.9328000000000012</v>
      </c>
    </row>
    <row r="21" spans="1:14" x14ac:dyDescent="0.25">
      <c r="A21" s="7" t="s">
        <v>47</v>
      </c>
      <c r="B21" s="13" t="str">
        <f t="shared" si="2"/>
        <v>LE58383450</v>
      </c>
      <c r="C21" s="7" t="s">
        <v>22</v>
      </c>
      <c r="D21" s="7" t="s">
        <v>23</v>
      </c>
      <c r="E21" s="24" t="s">
        <v>48</v>
      </c>
      <c r="F21" s="7" t="s">
        <v>25</v>
      </c>
      <c r="G21" s="7" t="s">
        <v>26</v>
      </c>
      <c r="H21" s="7" t="s">
        <v>49</v>
      </c>
      <c r="I21" s="68">
        <v>50</v>
      </c>
      <c r="J21" s="7" t="s">
        <v>28</v>
      </c>
      <c r="K21" s="15">
        <f t="shared" si="3"/>
        <v>564.61016949152543</v>
      </c>
      <c r="L21" s="10">
        <f>I5*K21</f>
        <v>564.61016949152543</v>
      </c>
      <c r="M21" s="11">
        <f t="shared" si="1"/>
        <v>166.56</v>
      </c>
      <c r="N21" s="30">
        <v>3.3311999999999999</v>
      </c>
    </row>
    <row r="22" spans="1:14" x14ac:dyDescent="0.25">
      <c r="A22" s="7" t="s">
        <v>50</v>
      </c>
      <c r="B22" s="13" t="str">
        <f t="shared" si="2"/>
        <v>LEW58383450</v>
      </c>
      <c r="C22" s="7" t="s">
        <v>22</v>
      </c>
      <c r="D22" s="7" t="s">
        <v>23</v>
      </c>
      <c r="E22" s="24" t="s">
        <v>51</v>
      </c>
      <c r="F22" s="7" t="s">
        <v>25</v>
      </c>
      <c r="G22" s="7" t="s">
        <v>26</v>
      </c>
      <c r="H22" s="7" t="s">
        <v>34</v>
      </c>
      <c r="I22" s="68">
        <v>50</v>
      </c>
      <c r="J22" s="7" t="s">
        <v>31</v>
      </c>
      <c r="K22" s="15">
        <f t="shared" si="3"/>
        <v>627.49152542372883</v>
      </c>
      <c r="L22" s="10">
        <f>I5*K22</f>
        <v>627.49152542372883</v>
      </c>
      <c r="M22" s="11">
        <f t="shared" si="1"/>
        <v>185.10999999999999</v>
      </c>
      <c r="N22" s="30">
        <v>3.7021999999999995</v>
      </c>
    </row>
    <row r="23" spans="1:14" x14ac:dyDescent="0.25">
      <c r="A23" s="7" t="s">
        <v>52</v>
      </c>
      <c r="B23" s="13" t="str">
        <f t="shared" si="2"/>
        <v>LE34383450</v>
      </c>
      <c r="C23" s="7" t="s">
        <v>22</v>
      </c>
      <c r="D23" s="7" t="s">
        <v>23</v>
      </c>
      <c r="E23" s="24" t="s">
        <v>53</v>
      </c>
      <c r="F23" s="7" t="s">
        <v>49</v>
      </c>
      <c r="G23" s="7" t="s">
        <v>54</v>
      </c>
      <c r="H23" s="7" t="s">
        <v>49</v>
      </c>
      <c r="I23" s="68">
        <v>50</v>
      </c>
      <c r="J23" s="7" t="s">
        <v>55</v>
      </c>
      <c r="K23" s="15">
        <f t="shared" si="3"/>
        <v>631.59322033898309</v>
      </c>
      <c r="L23" s="10">
        <f>I5*K23</f>
        <v>631.59322033898309</v>
      </c>
      <c r="M23" s="11">
        <f t="shared" si="1"/>
        <v>186.32</v>
      </c>
      <c r="N23" s="30">
        <v>3.7263999999999999</v>
      </c>
    </row>
    <row r="24" spans="1:14" x14ac:dyDescent="0.25">
      <c r="A24" s="7" t="s">
        <v>56</v>
      </c>
      <c r="B24" s="13" t="str">
        <f t="shared" si="2"/>
        <v>LEW34383450</v>
      </c>
      <c r="C24" s="7" t="s">
        <v>22</v>
      </c>
      <c r="D24" s="7" t="s">
        <v>23</v>
      </c>
      <c r="E24" s="24" t="s">
        <v>57</v>
      </c>
      <c r="F24" s="7" t="s">
        <v>34</v>
      </c>
      <c r="G24" s="7" t="s">
        <v>26</v>
      </c>
      <c r="H24" s="7" t="s">
        <v>34</v>
      </c>
      <c r="I24" s="68">
        <v>50</v>
      </c>
      <c r="J24" s="7" t="s">
        <v>58</v>
      </c>
      <c r="K24" s="15">
        <f t="shared" si="3"/>
        <v>694.47457627118649</v>
      </c>
      <c r="L24" s="10">
        <f>I5*K24</f>
        <v>694.47457627118649</v>
      </c>
      <c r="M24" s="11">
        <f t="shared" si="1"/>
        <v>204.87</v>
      </c>
      <c r="N24" s="30">
        <v>4.0974000000000004</v>
      </c>
    </row>
    <row r="25" spans="1:14" x14ac:dyDescent="0.25">
      <c r="A25" s="7" t="s">
        <v>59</v>
      </c>
      <c r="B25" s="13" t="str">
        <f t="shared" si="2"/>
        <v>LE78383450</v>
      </c>
      <c r="C25" s="7" t="s">
        <v>22</v>
      </c>
      <c r="D25" s="7" t="s">
        <v>23</v>
      </c>
      <c r="E25" s="24" t="s">
        <v>60</v>
      </c>
      <c r="F25" s="7" t="s">
        <v>39</v>
      </c>
      <c r="G25" s="7" t="s">
        <v>26</v>
      </c>
      <c r="H25" s="7" t="s">
        <v>34</v>
      </c>
      <c r="I25" s="68">
        <v>50</v>
      </c>
      <c r="J25" s="7" t="s">
        <v>28</v>
      </c>
      <c r="K25" s="15">
        <f t="shared" si="3"/>
        <v>804.37288135593224</v>
      </c>
      <c r="L25" s="10">
        <f>I5*K25</f>
        <v>804.37288135593224</v>
      </c>
      <c r="M25" s="11">
        <f t="shared" si="1"/>
        <v>237.29</v>
      </c>
      <c r="N25" s="30">
        <v>4.7458</v>
      </c>
    </row>
    <row r="26" spans="1:14" x14ac:dyDescent="0.25">
      <c r="A26" s="7" t="s">
        <v>61</v>
      </c>
      <c r="B26" s="13" t="str">
        <f t="shared" si="2"/>
        <v>LEW78383450</v>
      </c>
      <c r="C26" s="7" t="s">
        <v>22</v>
      </c>
      <c r="D26" s="7" t="s">
        <v>23</v>
      </c>
      <c r="E26" s="24" t="s">
        <v>62</v>
      </c>
      <c r="F26" s="7" t="s">
        <v>39</v>
      </c>
      <c r="G26" s="7" t="s">
        <v>54</v>
      </c>
      <c r="H26" s="7" t="s">
        <v>34</v>
      </c>
      <c r="I26" s="68">
        <v>50</v>
      </c>
      <c r="J26" s="7" t="s">
        <v>31</v>
      </c>
      <c r="K26" s="15">
        <f t="shared" si="3"/>
        <v>867.25423728813553</v>
      </c>
      <c r="L26" s="10">
        <f>I5*K26</f>
        <v>867.25423728813553</v>
      </c>
      <c r="M26" s="11">
        <f t="shared" si="1"/>
        <v>255.83999999999997</v>
      </c>
      <c r="N26" s="30">
        <v>5.1167999999999996</v>
      </c>
    </row>
    <row r="27" spans="1:14" x14ac:dyDescent="0.25">
      <c r="A27" s="7" t="s">
        <v>63</v>
      </c>
      <c r="B27" s="13" t="str">
        <f t="shared" si="2"/>
        <v>LE118383450</v>
      </c>
      <c r="C27" s="7" t="s">
        <v>22</v>
      </c>
      <c r="D27" s="7" t="s">
        <v>23</v>
      </c>
      <c r="E27" s="24" t="s">
        <v>64</v>
      </c>
      <c r="F27" s="7" t="s">
        <v>44</v>
      </c>
      <c r="G27" s="7" t="s">
        <v>54</v>
      </c>
      <c r="H27" s="7" t="s">
        <v>34</v>
      </c>
      <c r="I27" s="68">
        <v>50</v>
      </c>
      <c r="J27" s="7" t="s">
        <v>28</v>
      </c>
      <c r="K27" s="15">
        <f t="shared" si="3"/>
        <v>1019.8644067796611</v>
      </c>
      <c r="L27" s="10">
        <f>I5*K27</f>
        <v>1019.8644067796611</v>
      </c>
      <c r="M27" s="11">
        <f t="shared" si="1"/>
        <v>300.86</v>
      </c>
      <c r="N27" s="30">
        <v>6.0171999999999999</v>
      </c>
    </row>
    <row r="28" spans="1:14" x14ac:dyDescent="0.25">
      <c r="A28" s="7" t="s">
        <v>65</v>
      </c>
      <c r="B28" s="13" t="str">
        <f t="shared" si="2"/>
        <v>LEW118383450</v>
      </c>
      <c r="C28" s="7" t="s">
        <v>22</v>
      </c>
      <c r="D28" s="7" t="s">
        <v>23</v>
      </c>
      <c r="E28" s="24" t="s">
        <v>66</v>
      </c>
      <c r="F28" s="7" t="s">
        <v>44</v>
      </c>
      <c r="G28" s="7" t="s">
        <v>26</v>
      </c>
      <c r="H28" s="7" t="s">
        <v>34</v>
      </c>
      <c r="I28" s="68">
        <v>50</v>
      </c>
      <c r="J28" s="7" t="s">
        <v>31</v>
      </c>
      <c r="K28" s="15">
        <f t="shared" si="3"/>
        <v>1082.7457627118645</v>
      </c>
      <c r="L28" s="10">
        <f>I5*K28</f>
        <v>1082.7457627118645</v>
      </c>
      <c r="M28" s="11">
        <f t="shared" si="1"/>
        <v>319.41000000000003</v>
      </c>
      <c r="N28" s="30">
        <v>6.3882000000000003</v>
      </c>
    </row>
    <row r="29" spans="1:14" x14ac:dyDescent="0.25">
      <c r="A29" s="7" t="s">
        <v>67</v>
      </c>
      <c r="B29" s="13" t="str">
        <f t="shared" si="2"/>
        <v>LE5838150</v>
      </c>
      <c r="C29" s="7" t="s">
        <v>22</v>
      </c>
      <c r="D29" s="7" t="s">
        <v>23</v>
      </c>
      <c r="E29" s="24" t="s">
        <v>68</v>
      </c>
      <c r="F29" s="7" t="s">
        <v>25</v>
      </c>
      <c r="G29" s="7" t="s">
        <v>26</v>
      </c>
      <c r="H29" s="7" t="s">
        <v>69</v>
      </c>
      <c r="I29" s="68">
        <v>50</v>
      </c>
      <c r="J29" s="7" t="s">
        <v>28</v>
      </c>
      <c r="K29" s="15">
        <f t="shared" si="3"/>
        <v>596.98305084745766</v>
      </c>
      <c r="L29" s="10">
        <f>I5*K29</f>
        <v>596.98305084745766</v>
      </c>
      <c r="M29" s="11">
        <f t="shared" si="1"/>
        <v>176.11</v>
      </c>
      <c r="N29" s="30">
        <v>3.5222000000000002</v>
      </c>
    </row>
    <row r="30" spans="1:14" x14ac:dyDescent="0.25">
      <c r="A30" s="7" t="s">
        <v>70</v>
      </c>
      <c r="B30" s="13" t="str">
        <f t="shared" si="2"/>
        <v>LEW5838150</v>
      </c>
      <c r="C30" s="7" t="s">
        <v>22</v>
      </c>
      <c r="D30" s="7" t="s">
        <v>23</v>
      </c>
      <c r="E30" s="24" t="s">
        <v>71</v>
      </c>
      <c r="F30" s="7" t="s">
        <v>72</v>
      </c>
      <c r="G30" s="7" t="s">
        <v>26</v>
      </c>
      <c r="H30" s="7" t="s">
        <v>69</v>
      </c>
      <c r="I30" s="68">
        <v>50</v>
      </c>
      <c r="J30" s="7" t="s">
        <v>31</v>
      </c>
      <c r="K30" s="15">
        <f t="shared" si="3"/>
        <v>659.86440677966107</v>
      </c>
      <c r="L30" s="10">
        <f>I5*K30</f>
        <v>659.86440677966107</v>
      </c>
      <c r="M30" s="11">
        <f t="shared" si="1"/>
        <v>194.66</v>
      </c>
      <c r="N30" s="30">
        <v>3.8931999999999998</v>
      </c>
    </row>
    <row r="31" spans="1:14" x14ac:dyDescent="0.25">
      <c r="A31" s="7" t="s">
        <v>73</v>
      </c>
      <c r="B31" s="13" t="str">
        <f t="shared" si="2"/>
        <v>LE3438150</v>
      </c>
      <c r="C31" s="7" t="s">
        <v>22</v>
      </c>
      <c r="D31" s="7" t="s">
        <v>23</v>
      </c>
      <c r="E31" s="24" t="s">
        <v>74</v>
      </c>
      <c r="F31" s="7" t="s">
        <v>49</v>
      </c>
      <c r="G31" s="7" t="s">
        <v>26</v>
      </c>
      <c r="H31" s="7" t="s">
        <v>69</v>
      </c>
      <c r="I31" s="68">
        <v>50</v>
      </c>
      <c r="J31" s="7" t="s">
        <v>28</v>
      </c>
      <c r="K31" s="15">
        <f t="shared" si="3"/>
        <v>670.06779661016947</v>
      </c>
      <c r="L31" s="10">
        <f>I5*K31</f>
        <v>670.06779661016947</v>
      </c>
      <c r="M31" s="11">
        <f t="shared" si="1"/>
        <v>197.67</v>
      </c>
      <c r="N31" s="30">
        <v>3.9533999999999998</v>
      </c>
    </row>
    <row r="32" spans="1:14" x14ac:dyDescent="0.25">
      <c r="A32" s="7" t="s">
        <v>75</v>
      </c>
      <c r="B32" s="13" t="str">
        <f t="shared" si="2"/>
        <v>LEW3438150</v>
      </c>
      <c r="C32" s="7" t="s">
        <v>22</v>
      </c>
      <c r="D32" s="7" t="s">
        <v>23</v>
      </c>
      <c r="E32" s="24" t="s">
        <v>76</v>
      </c>
      <c r="F32" s="7" t="s">
        <v>34</v>
      </c>
      <c r="G32" s="7" t="s">
        <v>26</v>
      </c>
      <c r="H32" s="7" t="s">
        <v>69</v>
      </c>
      <c r="I32" s="68">
        <v>50</v>
      </c>
      <c r="J32" s="7" t="s">
        <v>31</v>
      </c>
      <c r="K32" s="15">
        <f t="shared" si="3"/>
        <v>732.94915254237287</v>
      </c>
      <c r="L32" s="10">
        <f>I5*K32</f>
        <v>732.94915254237287</v>
      </c>
      <c r="M32" s="11">
        <f t="shared" si="1"/>
        <v>216.22</v>
      </c>
      <c r="N32" s="30">
        <v>4.3243999999999998</v>
      </c>
    </row>
    <row r="33" spans="1:14" x14ac:dyDescent="0.25">
      <c r="A33" s="7" t="s">
        <v>77</v>
      </c>
      <c r="B33" s="13" t="str">
        <f t="shared" si="2"/>
        <v>LE7838150</v>
      </c>
      <c r="C33" s="7" t="s">
        <v>22</v>
      </c>
      <c r="D33" s="7" t="s">
        <v>23</v>
      </c>
      <c r="E33" s="24" t="s">
        <v>78</v>
      </c>
      <c r="F33" s="7" t="s">
        <v>79</v>
      </c>
      <c r="G33" s="7" t="s">
        <v>26</v>
      </c>
      <c r="H33" s="7" t="s">
        <v>69</v>
      </c>
      <c r="I33" s="68">
        <v>50</v>
      </c>
      <c r="J33" s="7" t="s">
        <v>28</v>
      </c>
      <c r="K33" s="15">
        <f t="shared" si="3"/>
        <v>846.74576271186447</v>
      </c>
      <c r="L33" s="10">
        <f>I5*K33</f>
        <v>846.74576271186447</v>
      </c>
      <c r="M33" s="11">
        <f t="shared" si="1"/>
        <v>249.79</v>
      </c>
      <c r="N33" s="30">
        <v>4.9958</v>
      </c>
    </row>
    <row r="34" spans="1:14" x14ac:dyDescent="0.25">
      <c r="A34" s="7" t="s">
        <v>80</v>
      </c>
      <c r="B34" s="13" t="str">
        <f t="shared" si="2"/>
        <v>LEW7838150</v>
      </c>
      <c r="C34" s="7" t="s">
        <v>22</v>
      </c>
      <c r="D34" s="7" t="s">
        <v>23</v>
      </c>
      <c r="E34" s="24" t="s">
        <v>81</v>
      </c>
      <c r="F34" s="7" t="s">
        <v>39</v>
      </c>
      <c r="G34" s="7" t="s">
        <v>26</v>
      </c>
      <c r="H34" s="7" t="s">
        <v>69</v>
      </c>
      <c r="I34" s="68">
        <v>50</v>
      </c>
      <c r="J34" s="7" t="s">
        <v>31</v>
      </c>
      <c r="K34" s="15">
        <f t="shared" si="3"/>
        <v>909.62711864406776</v>
      </c>
      <c r="L34" s="10">
        <f>I5*K34</f>
        <v>909.62711864406776</v>
      </c>
      <c r="M34" s="11">
        <f t="shared" si="1"/>
        <v>268.33999999999997</v>
      </c>
      <c r="N34" s="30">
        <v>5.3667999999999996</v>
      </c>
    </row>
    <row r="35" spans="1:14" x14ac:dyDescent="0.25">
      <c r="A35" s="7" t="s">
        <v>82</v>
      </c>
      <c r="B35" s="13" t="str">
        <f t="shared" si="2"/>
        <v>LE11838150</v>
      </c>
      <c r="C35" s="7" t="s">
        <v>22</v>
      </c>
      <c r="D35" s="7" t="s">
        <v>23</v>
      </c>
      <c r="E35" s="24" t="s">
        <v>83</v>
      </c>
      <c r="F35" s="7" t="s">
        <v>44</v>
      </c>
      <c r="G35" s="7" t="s">
        <v>26</v>
      </c>
      <c r="H35" s="7" t="s">
        <v>69</v>
      </c>
      <c r="I35" s="68">
        <v>50</v>
      </c>
      <c r="J35" s="7" t="s">
        <v>28</v>
      </c>
      <c r="K35" s="15">
        <f t="shared" si="3"/>
        <v>1061.5593220338985</v>
      </c>
      <c r="L35" s="10">
        <f>I5*K35</f>
        <v>1061.5593220338985</v>
      </c>
      <c r="M35" s="11">
        <f t="shared" si="1"/>
        <v>313.16000000000003</v>
      </c>
      <c r="N35" s="30">
        <v>6.2632000000000003</v>
      </c>
    </row>
    <row r="36" spans="1:14" x14ac:dyDescent="0.25">
      <c r="A36" s="7" t="s">
        <v>84</v>
      </c>
      <c r="B36" s="13" t="str">
        <f t="shared" si="2"/>
        <v>LEW11838150</v>
      </c>
      <c r="C36" s="7" t="s">
        <v>22</v>
      </c>
      <c r="D36" s="7" t="s">
        <v>23</v>
      </c>
      <c r="E36" s="24" t="s">
        <v>85</v>
      </c>
      <c r="F36" s="7" t="s">
        <v>44</v>
      </c>
      <c r="G36" s="7" t="s">
        <v>54</v>
      </c>
      <c r="H36" s="7" t="s">
        <v>69</v>
      </c>
      <c r="I36" s="68">
        <v>50</v>
      </c>
      <c r="J36" s="7" t="s">
        <v>31</v>
      </c>
      <c r="K36" s="15">
        <f t="shared" si="3"/>
        <v>1124.4406779661019</v>
      </c>
      <c r="L36" s="10">
        <f>I5*K36</f>
        <v>1124.4406779661019</v>
      </c>
      <c r="M36" s="11">
        <f t="shared" si="1"/>
        <v>331.71000000000004</v>
      </c>
      <c r="N36" s="30">
        <v>6.6342000000000008</v>
      </c>
    </row>
    <row r="37" spans="1:14" x14ac:dyDescent="0.25">
      <c r="A37" s="1" t="s">
        <v>429</v>
      </c>
      <c r="B37" s="13" t="str">
        <f t="shared" si="2"/>
        <v>LJ58141250</v>
      </c>
      <c r="C37" s="13" t="s">
        <v>22</v>
      </c>
      <c r="D37" s="13" t="s">
        <v>87</v>
      </c>
      <c r="E37" s="77" t="s">
        <v>427</v>
      </c>
      <c r="F37" s="14" t="s">
        <v>25</v>
      </c>
      <c r="G37" s="13" t="s">
        <v>140</v>
      </c>
      <c r="H37" s="13" t="s">
        <v>27</v>
      </c>
      <c r="I37" s="68">
        <v>50</v>
      </c>
      <c r="J37" s="13" t="s">
        <v>28</v>
      </c>
      <c r="K37" s="15">
        <f>M37/0.295</f>
        <v>505.22033898305085</v>
      </c>
      <c r="L37" s="78">
        <f>K37*I5</f>
        <v>505.22033898305085</v>
      </c>
      <c r="M37" s="11">
        <f t="shared" ref="M37:M38" si="4">N37*I37</f>
        <v>149.04</v>
      </c>
      <c r="N37" s="79">
        <v>2.9807999999999999</v>
      </c>
    </row>
    <row r="38" spans="1:14" x14ac:dyDescent="0.25">
      <c r="A38" s="1" t="s">
        <v>430</v>
      </c>
      <c r="B38" s="13" t="str">
        <f t="shared" si="2"/>
        <v>LJW58141250</v>
      </c>
      <c r="C38" s="13" t="s">
        <v>22</v>
      </c>
      <c r="D38" s="7" t="s">
        <v>87</v>
      </c>
      <c r="E38" s="77" t="s">
        <v>428</v>
      </c>
      <c r="F38" s="7" t="s">
        <v>25</v>
      </c>
      <c r="G38" s="7" t="s">
        <v>140</v>
      </c>
      <c r="H38" s="7" t="s">
        <v>27</v>
      </c>
      <c r="I38" s="68">
        <v>50</v>
      </c>
      <c r="J38" s="7" t="s">
        <v>31</v>
      </c>
      <c r="K38" s="15">
        <f>M38/0.295</f>
        <v>568.10169491525426</v>
      </c>
      <c r="L38" s="78">
        <f>K38*I5</f>
        <v>568.10169491525426</v>
      </c>
      <c r="M38" s="11">
        <f t="shared" si="4"/>
        <v>167.59</v>
      </c>
      <c r="N38" s="79">
        <v>3.3517999999999999</v>
      </c>
    </row>
    <row r="39" spans="1:14" x14ac:dyDescent="0.25">
      <c r="A39" s="7" t="s">
        <v>86</v>
      </c>
      <c r="B39" s="13" t="str">
        <f t="shared" si="2"/>
        <v>LJ58381250</v>
      </c>
      <c r="C39" s="7" t="s">
        <v>22</v>
      </c>
      <c r="D39" s="7" t="s">
        <v>87</v>
      </c>
      <c r="E39" s="24" t="s">
        <v>24</v>
      </c>
      <c r="F39" s="8" t="s">
        <v>25</v>
      </c>
      <c r="G39" s="7" t="s">
        <v>26</v>
      </c>
      <c r="H39" s="7" t="s">
        <v>27</v>
      </c>
      <c r="I39" s="68">
        <v>50</v>
      </c>
      <c r="J39" s="7" t="s">
        <v>28</v>
      </c>
      <c r="K39" s="15">
        <f t="shared" si="3"/>
        <v>561.5593220338983</v>
      </c>
      <c r="L39" s="10">
        <f>I5*K39</f>
        <v>561.5593220338983</v>
      </c>
      <c r="M39" s="11">
        <f t="shared" si="1"/>
        <v>165.66</v>
      </c>
      <c r="N39" s="31">
        <v>3.3132000000000001</v>
      </c>
    </row>
    <row r="40" spans="1:14" x14ac:dyDescent="0.25">
      <c r="A40" s="7" t="s">
        <v>88</v>
      </c>
      <c r="B40" s="13" t="str">
        <f t="shared" si="2"/>
        <v>LJW58381250</v>
      </c>
      <c r="C40" s="7" t="s">
        <v>22</v>
      </c>
      <c r="D40" s="7" t="s">
        <v>87</v>
      </c>
      <c r="E40" s="24" t="s">
        <v>89</v>
      </c>
      <c r="F40" s="7" t="s">
        <v>25</v>
      </c>
      <c r="G40" s="7" t="s">
        <v>26</v>
      </c>
      <c r="H40" s="7" t="s">
        <v>27</v>
      </c>
      <c r="I40" s="68">
        <v>50</v>
      </c>
      <c r="J40" s="7" t="s">
        <v>31</v>
      </c>
      <c r="K40" s="15">
        <f t="shared" si="3"/>
        <v>624.4406779661017</v>
      </c>
      <c r="L40" s="10">
        <f>I5*K40</f>
        <v>624.4406779661017</v>
      </c>
      <c r="M40" s="11">
        <f t="shared" si="1"/>
        <v>184.20999999999998</v>
      </c>
      <c r="N40" s="31">
        <v>3.6841999999999997</v>
      </c>
    </row>
    <row r="41" spans="1:14" x14ac:dyDescent="0.25">
      <c r="A41" s="7" t="s">
        <v>90</v>
      </c>
      <c r="B41" s="13" t="str">
        <f t="shared" si="2"/>
        <v>LJ345161250</v>
      </c>
      <c r="C41" s="7" t="s">
        <v>22</v>
      </c>
      <c r="D41" s="7" t="s">
        <v>87</v>
      </c>
      <c r="E41" s="24" t="s">
        <v>91</v>
      </c>
      <c r="F41" s="7" t="s">
        <v>34</v>
      </c>
      <c r="G41" s="7" t="s">
        <v>92</v>
      </c>
      <c r="H41" s="7" t="s">
        <v>93</v>
      </c>
      <c r="I41" s="68">
        <v>50</v>
      </c>
      <c r="J41" s="7" t="s">
        <v>28</v>
      </c>
      <c r="K41" s="15">
        <f t="shared" si="3"/>
        <v>597.83050847457639</v>
      </c>
      <c r="L41" s="10">
        <f>I5*K41</f>
        <v>597.83050847457639</v>
      </c>
      <c r="M41" s="11">
        <f t="shared" si="1"/>
        <v>176.36</v>
      </c>
      <c r="N41" s="31">
        <v>3.5272000000000001</v>
      </c>
    </row>
    <row r="42" spans="1:14" x14ac:dyDescent="0.25">
      <c r="A42" s="7" t="s">
        <v>94</v>
      </c>
      <c r="B42" s="13" t="str">
        <f t="shared" si="2"/>
        <v>LJW345161250</v>
      </c>
      <c r="C42" s="7" t="s">
        <v>22</v>
      </c>
      <c r="D42" s="7" t="s">
        <v>87</v>
      </c>
      <c r="E42" s="24" t="s">
        <v>95</v>
      </c>
      <c r="F42" s="7" t="s">
        <v>34</v>
      </c>
      <c r="G42" s="7" t="s">
        <v>92</v>
      </c>
      <c r="H42" s="7" t="s">
        <v>93</v>
      </c>
      <c r="I42" s="68">
        <v>50</v>
      </c>
      <c r="J42" s="7" t="s">
        <v>31</v>
      </c>
      <c r="K42" s="15">
        <f t="shared" si="3"/>
        <v>660.71186440677968</v>
      </c>
      <c r="L42" s="10">
        <f>I5*K42</f>
        <v>660.71186440677968</v>
      </c>
      <c r="M42" s="11">
        <f t="shared" si="1"/>
        <v>194.91</v>
      </c>
      <c r="N42" s="31">
        <v>3.8982000000000001</v>
      </c>
    </row>
    <row r="43" spans="1:14" x14ac:dyDescent="0.25">
      <c r="A43" s="7" t="s">
        <v>96</v>
      </c>
      <c r="B43" s="13" t="str">
        <f t="shared" si="2"/>
        <v>LJ34381250</v>
      </c>
      <c r="C43" s="7" t="s">
        <v>22</v>
      </c>
      <c r="D43" s="7" t="s">
        <v>87</v>
      </c>
      <c r="E43" s="24" t="s">
        <v>97</v>
      </c>
      <c r="F43" s="7" t="s">
        <v>34</v>
      </c>
      <c r="G43" s="7" t="s">
        <v>26</v>
      </c>
      <c r="H43" s="7" t="s">
        <v>27</v>
      </c>
      <c r="I43" s="68">
        <v>50</v>
      </c>
      <c r="J43" s="7" t="s">
        <v>28</v>
      </c>
      <c r="K43" s="15">
        <f t="shared" si="3"/>
        <v>626</v>
      </c>
      <c r="L43" s="10">
        <f>I5*K43</f>
        <v>626</v>
      </c>
      <c r="M43" s="11">
        <f t="shared" si="1"/>
        <v>184.67</v>
      </c>
      <c r="N43" s="31">
        <v>3.6934</v>
      </c>
    </row>
    <row r="44" spans="1:14" x14ac:dyDescent="0.25">
      <c r="A44" s="7" t="s">
        <v>98</v>
      </c>
      <c r="B44" s="13" t="str">
        <f t="shared" si="2"/>
        <v>LJW34381250</v>
      </c>
      <c r="C44" s="7" t="s">
        <v>22</v>
      </c>
      <c r="D44" s="7" t="s">
        <v>87</v>
      </c>
      <c r="E44" s="24" t="s">
        <v>36</v>
      </c>
      <c r="F44" s="7" t="s">
        <v>34</v>
      </c>
      <c r="G44" s="7" t="s">
        <v>26</v>
      </c>
      <c r="H44" s="7" t="s">
        <v>27</v>
      </c>
      <c r="I44" s="68">
        <v>50</v>
      </c>
      <c r="J44" s="7" t="s">
        <v>31</v>
      </c>
      <c r="K44" s="15">
        <f t="shared" si="3"/>
        <v>688.88135593220341</v>
      </c>
      <c r="L44" s="10">
        <f>I5*K44</f>
        <v>688.88135593220341</v>
      </c>
      <c r="M44" s="11">
        <f t="shared" si="1"/>
        <v>203.22</v>
      </c>
      <c r="N44" s="31">
        <v>4.0644</v>
      </c>
    </row>
    <row r="45" spans="1:14" x14ac:dyDescent="0.25">
      <c r="A45" s="7" t="s">
        <v>99</v>
      </c>
      <c r="B45" s="13" t="str">
        <f t="shared" si="2"/>
        <v>LJ785161250</v>
      </c>
      <c r="C45" s="7" t="s">
        <v>22</v>
      </c>
      <c r="D45" s="7" t="s">
        <v>87</v>
      </c>
      <c r="E45" s="24" t="s">
        <v>100</v>
      </c>
      <c r="F45" s="7" t="s">
        <v>39</v>
      </c>
      <c r="G45" s="7" t="s">
        <v>92</v>
      </c>
      <c r="H45" s="7" t="s">
        <v>27</v>
      </c>
      <c r="I45" s="68">
        <v>50</v>
      </c>
      <c r="J45" s="7" t="s">
        <v>28</v>
      </c>
      <c r="K45" s="15">
        <f t="shared" si="3"/>
        <v>767.05084745762713</v>
      </c>
      <c r="L45" s="10">
        <f>I5*K45</f>
        <v>767.05084745762713</v>
      </c>
      <c r="M45" s="11">
        <f t="shared" si="1"/>
        <v>226.28</v>
      </c>
      <c r="N45" s="31">
        <v>4.5255999999999998</v>
      </c>
    </row>
    <row r="46" spans="1:14" x14ac:dyDescent="0.25">
      <c r="A46" s="7" t="s">
        <v>101</v>
      </c>
      <c r="B46" s="13" t="str">
        <f t="shared" si="2"/>
        <v>LJW785161250</v>
      </c>
      <c r="C46" s="7" t="s">
        <v>22</v>
      </c>
      <c r="D46" s="7" t="s">
        <v>87</v>
      </c>
      <c r="E46" s="24" t="s">
        <v>102</v>
      </c>
      <c r="F46" s="7" t="s">
        <v>39</v>
      </c>
      <c r="G46" s="7" t="s">
        <v>92</v>
      </c>
      <c r="H46" s="7" t="s">
        <v>27</v>
      </c>
      <c r="I46" s="68">
        <v>50</v>
      </c>
      <c r="J46" s="7" t="s">
        <v>31</v>
      </c>
      <c r="K46" s="15">
        <f t="shared" si="3"/>
        <v>829.93220338983065</v>
      </c>
      <c r="L46" s="10">
        <f>I5*K46</f>
        <v>829.93220338983065</v>
      </c>
      <c r="M46" s="11">
        <f t="shared" si="1"/>
        <v>244.83</v>
      </c>
      <c r="N46" s="31">
        <v>4.8966000000000003</v>
      </c>
    </row>
    <row r="47" spans="1:14" x14ac:dyDescent="0.25">
      <c r="A47" s="7" t="s">
        <v>103</v>
      </c>
      <c r="B47" s="13" t="str">
        <f t="shared" si="2"/>
        <v>LJ78381250</v>
      </c>
      <c r="C47" s="7" t="s">
        <v>22</v>
      </c>
      <c r="D47" s="7" t="s">
        <v>87</v>
      </c>
      <c r="E47" s="24" t="s">
        <v>38</v>
      </c>
      <c r="F47" s="7" t="s">
        <v>39</v>
      </c>
      <c r="G47" s="7" t="s">
        <v>26</v>
      </c>
      <c r="H47" s="7" t="s">
        <v>27</v>
      </c>
      <c r="I47" s="68">
        <v>50</v>
      </c>
      <c r="J47" s="7" t="s">
        <v>28</v>
      </c>
      <c r="K47" s="15">
        <f t="shared" si="3"/>
        <v>795.22033898305085</v>
      </c>
      <c r="L47" s="10">
        <f>I5*K47</f>
        <v>795.22033898305085</v>
      </c>
      <c r="M47" s="11">
        <f t="shared" ref="M47:M68" si="5">N47*I47</f>
        <v>234.58999999999997</v>
      </c>
      <c r="N47" s="31">
        <v>4.6917999999999997</v>
      </c>
    </row>
    <row r="48" spans="1:14" x14ac:dyDescent="0.25">
      <c r="A48" s="7" t="s">
        <v>104</v>
      </c>
      <c r="B48" s="13" t="str">
        <f t="shared" si="2"/>
        <v>LJW78381250</v>
      </c>
      <c r="C48" s="7" t="s">
        <v>22</v>
      </c>
      <c r="D48" s="7" t="s">
        <v>87</v>
      </c>
      <c r="E48" s="24" t="s">
        <v>41</v>
      </c>
      <c r="F48" s="7" t="s">
        <v>39</v>
      </c>
      <c r="G48" s="7" t="s">
        <v>26</v>
      </c>
      <c r="H48" s="7" t="s">
        <v>27</v>
      </c>
      <c r="I48" s="68">
        <v>50</v>
      </c>
      <c r="J48" s="7" t="s">
        <v>31</v>
      </c>
      <c r="K48" s="15">
        <f t="shared" si="3"/>
        <v>858.10169491525437</v>
      </c>
      <c r="L48" s="10">
        <f>I5*K48</f>
        <v>858.10169491525437</v>
      </c>
      <c r="M48" s="11">
        <f t="shared" si="5"/>
        <v>253.14000000000001</v>
      </c>
      <c r="N48" s="31">
        <v>5.0628000000000002</v>
      </c>
    </row>
    <row r="49" spans="1:14" x14ac:dyDescent="0.25">
      <c r="A49" s="7" t="s">
        <v>105</v>
      </c>
      <c r="B49" s="13" t="str">
        <f t="shared" si="2"/>
        <v>LJ1185161250</v>
      </c>
      <c r="C49" s="7" t="s">
        <v>22</v>
      </c>
      <c r="D49" s="7" t="s">
        <v>87</v>
      </c>
      <c r="E49" s="24" t="s">
        <v>106</v>
      </c>
      <c r="F49" s="7" t="s">
        <v>44</v>
      </c>
      <c r="G49" s="7" t="s">
        <v>92</v>
      </c>
      <c r="H49" s="7" t="s">
        <v>27</v>
      </c>
      <c r="I49" s="68">
        <v>50</v>
      </c>
      <c r="J49" s="7" t="s">
        <v>28</v>
      </c>
      <c r="K49" s="15">
        <f t="shared" si="3"/>
        <v>1467.050847457627</v>
      </c>
      <c r="L49" s="10">
        <f>I5*K49</f>
        <v>1467.050847457627</v>
      </c>
      <c r="M49" s="11">
        <f t="shared" si="5"/>
        <v>432.78</v>
      </c>
      <c r="N49" s="31">
        <v>8.6555999999999997</v>
      </c>
    </row>
    <row r="50" spans="1:14" x14ac:dyDescent="0.25">
      <c r="A50" s="7" t="s">
        <v>107</v>
      </c>
      <c r="B50" s="13" t="str">
        <f t="shared" si="2"/>
        <v>LJW1185161250</v>
      </c>
      <c r="C50" s="7" t="s">
        <v>22</v>
      </c>
      <c r="D50" s="7" t="s">
        <v>87</v>
      </c>
      <c r="E50" s="24" t="s">
        <v>108</v>
      </c>
      <c r="F50" s="7" t="s">
        <v>44</v>
      </c>
      <c r="G50" s="7" t="s">
        <v>92</v>
      </c>
      <c r="H50" s="7" t="s">
        <v>27</v>
      </c>
      <c r="I50" s="68">
        <v>50</v>
      </c>
      <c r="J50" s="7" t="s">
        <v>31</v>
      </c>
      <c r="K50" s="15">
        <f t="shared" si="3"/>
        <v>1529.9322033898306</v>
      </c>
      <c r="L50" s="10">
        <f>I5*K50</f>
        <v>1529.9322033898306</v>
      </c>
      <c r="M50" s="11">
        <f t="shared" si="5"/>
        <v>451.33</v>
      </c>
      <c r="N50" s="31">
        <v>9.0266000000000002</v>
      </c>
    </row>
    <row r="51" spans="1:14" x14ac:dyDescent="0.25">
      <c r="A51" s="7" t="s">
        <v>109</v>
      </c>
      <c r="B51" s="13" t="str">
        <f t="shared" si="2"/>
        <v>LJ118381250</v>
      </c>
      <c r="C51" s="7" t="s">
        <v>22</v>
      </c>
      <c r="D51" s="7" t="s">
        <v>87</v>
      </c>
      <c r="E51" s="24" t="s">
        <v>43</v>
      </c>
      <c r="F51" s="7" t="s">
        <v>44</v>
      </c>
      <c r="G51" s="7" t="s">
        <v>26</v>
      </c>
      <c r="H51" s="7" t="s">
        <v>27</v>
      </c>
      <c r="I51" s="68">
        <v>50</v>
      </c>
      <c r="J51" s="7" t="s">
        <v>28</v>
      </c>
      <c r="K51" s="15">
        <f t="shared" si="3"/>
        <v>1495.2203389830509</v>
      </c>
      <c r="L51" s="10">
        <f>I5*K51</f>
        <v>1495.2203389830509</v>
      </c>
      <c r="M51" s="11">
        <f t="shared" si="5"/>
        <v>441.09</v>
      </c>
      <c r="N51" s="31">
        <v>8.8217999999999996</v>
      </c>
    </row>
    <row r="52" spans="1:14" x14ac:dyDescent="0.25">
      <c r="A52" s="7" t="s">
        <v>110</v>
      </c>
      <c r="B52" s="13" t="str">
        <f t="shared" si="2"/>
        <v>LJW118381250</v>
      </c>
      <c r="C52" s="7" t="s">
        <v>22</v>
      </c>
      <c r="D52" s="7" t="s">
        <v>87</v>
      </c>
      <c r="E52" s="24" t="s">
        <v>46</v>
      </c>
      <c r="F52" s="7" t="s">
        <v>44</v>
      </c>
      <c r="G52" s="7" t="s">
        <v>26</v>
      </c>
      <c r="H52" s="7" t="s">
        <v>27</v>
      </c>
      <c r="I52" s="68">
        <v>50</v>
      </c>
      <c r="J52" s="7" t="s">
        <v>31</v>
      </c>
      <c r="K52" s="15">
        <f t="shared" si="3"/>
        <v>1558.1016949152543</v>
      </c>
      <c r="L52" s="10">
        <f>I5*K52</f>
        <v>1558.1016949152543</v>
      </c>
      <c r="M52" s="11">
        <f t="shared" si="5"/>
        <v>459.64</v>
      </c>
      <c r="N52" s="31">
        <v>9.1928000000000001</v>
      </c>
    </row>
    <row r="53" spans="1:14" x14ac:dyDescent="0.25">
      <c r="A53" s="7" t="s">
        <v>111</v>
      </c>
      <c r="B53" s="13" t="str">
        <f t="shared" si="2"/>
        <v>LJ58383450</v>
      </c>
      <c r="C53" s="7" t="s">
        <v>22</v>
      </c>
      <c r="D53" s="7" t="s">
        <v>87</v>
      </c>
      <c r="E53" s="24" t="s">
        <v>48</v>
      </c>
      <c r="F53" s="7" t="s">
        <v>25</v>
      </c>
      <c r="G53" s="7" t="s">
        <v>26</v>
      </c>
      <c r="H53" s="7" t="s">
        <v>49</v>
      </c>
      <c r="I53" s="68">
        <v>50</v>
      </c>
      <c r="J53" s="7" t="s">
        <v>28</v>
      </c>
      <c r="K53" s="15">
        <f t="shared" si="3"/>
        <v>591.55932203389841</v>
      </c>
      <c r="L53" s="10">
        <f>I5*K53</f>
        <v>591.55932203389841</v>
      </c>
      <c r="M53" s="11">
        <f t="shared" si="5"/>
        <v>174.51000000000002</v>
      </c>
      <c r="N53" s="30">
        <v>3.4902000000000002</v>
      </c>
    </row>
    <row r="54" spans="1:14" x14ac:dyDescent="0.25">
      <c r="A54" s="7" t="s">
        <v>112</v>
      </c>
      <c r="B54" s="13" t="str">
        <f t="shared" si="2"/>
        <v>LJW58383450</v>
      </c>
      <c r="C54" s="7" t="s">
        <v>22</v>
      </c>
      <c r="D54" s="7" t="s">
        <v>87</v>
      </c>
      <c r="E54" s="24" t="s">
        <v>51</v>
      </c>
      <c r="F54" s="7" t="s">
        <v>25</v>
      </c>
      <c r="G54" s="7" t="s">
        <v>26</v>
      </c>
      <c r="H54" s="7" t="s">
        <v>34</v>
      </c>
      <c r="I54" s="68">
        <v>50</v>
      </c>
      <c r="J54" s="7" t="s">
        <v>31</v>
      </c>
      <c r="K54" s="15">
        <f t="shared" si="3"/>
        <v>654.4406779661017</v>
      </c>
      <c r="L54" s="10">
        <f>I5*K54</f>
        <v>654.4406779661017</v>
      </c>
      <c r="M54" s="11">
        <f t="shared" si="5"/>
        <v>193.06</v>
      </c>
      <c r="N54" s="30">
        <v>3.8612000000000002</v>
      </c>
    </row>
    <row r="55" spans="1:14" x14ac:dyDescent="0.25">
      <c r="A55" s="7" t="s">
        <v>113</v>
      </c>
      <c r="B55" s="13" t="str">
        <f t="shared" si="2"/>
        <v>LJ34383450</v>
      </c>
      <c r="C55" s="7" t="s">
        <v>22</v>
      </c>
      <c r="D55" s="7" t="s">
        <v>87</v>
      </c>
      <c r="E55" s="24" t="s">
        <v>53</v>
      </c>
      <c r="F55" s="7" t="s">
        <v>49</v>
      </c>
      <c r="G55" s="7" t="s">
        <v>54</v>
      </c>
      <c r="H55" s="7" t="s">
        <v>49</v>
      </c>
      <c r="I55" s="68">
        <v>50</v>
      </c>
      <c r="J55" s="7" t="s">
        <v>55</v>
      </c>
      <c r="K55" s="15">
        <f t="shared" si="3"/>
        <v>661.0847457627118</v>
      </c>
      <c r="L55" s="10">
        <f>I5*K55</f>
        <v>661.0847457627118</v>
      </c>
      <c r="M55" s="11">
        <f t="shared" si="5"/>
        <v>195.01999999999998</v>
      </c>
      <c r="N55" s="30">
        <v>3.9003999999999999</v>
      </c>
    </row>
    <row r="56" spans="1:14" x14ac:dyDescent="0.25">
      <c r="A56" s="7" t="s">
        <v>114</v>
      </c>
      <c r="B56" s="13" t="str">
        <f t="shared" si="2"/>
        <v>LJW34383450</v>
      </c>
      <c r="C56" s="7" t="s">
        <v>22</v>
      </c>
      <c r="D56" s="7" t="s">
        <v>87</v>
      </c>
      <c r="E56" s="24" t="s">
        <v>57</v>
      </c>
      <c r="F56" s="7" t="s">
        <v>34</v>
      </c>
      <c r="G56" s="7" t="s">
        <v>26</v>
      </c>
      <c r="H56" s="7" t="s">
        <v>34</v>
      </c>
      <c r="I56" s="68">
        <v>50</v>
      </c>
      <c r="J56" s="7" t="s">
        <v>58</v>
      </c>
      <c r="K56" s="15">
        <f t="shared" si="3"/>
        <v>723.96610169491544</v>
      </c>
      <c r="L56" s="10">
        <f>I5*K56</f>
        <v>723.96610169491544</v>
      </c>
      <c r="M56" s="11">
        <f t="shared" si="5"/>
        <v>213.57000000000005</v>
      </c>
      <c r="N56" s="30">
        <v>4.2714000000000008</v>
      </c>
    </row>
    <row r="57" spans="1:14" x14ac:dyDescent="0.25">
      <c r="A57" s="7" t="s">
        <v>115</v>
      </c>
      <c r="B57" s="13" t="str">
        <f t="shared" si="2"/>
        <v>LJ78383450</v>
      </c>
      <c r="C57" s="7" t="s">
        <v>22</v>
      </c>
      <c r="D57" s="7" t="s">
        <v>87</v>
      </c>
      <c r="E57" s="24" t="s">
        <v>60</v>
      </c>
      <c r="F57" s="7" t="s">
        <v>39</v>
      </c>
      <c r="G57" s="7" t="s">
        <v>26</v>
      </c>
      <c r="H57" s="7" t="s">
        <v>34</v>
      </c>
      <c r="I57" s="68">
        <v>50</v>
      </c>
      <c r="J57" s="7" t="s">
        <v>28</v>
      </c>
      <c r="K57" s="15">
        <f t="shared" si="3"/>
        <v>836.74576271186447</v>
      </c>
      <c r="L57" s="10">
        <f>I5*K57</f>
        <v>836.74576271186447</v>
      </c>
      <c r="M57" s="11">
        <f t="shared" si="5"/>
        <v>246.84</v>
      </c>
      <c r="N57" s="30">
        <v>4.9367999999999999</v>
      </c>
    </row>
    <row r="58" spans="1:14" x14ac:dyDescent="0.25">
      <c r="A58" s="7" t="s">
        <v>116</v>
      </c>
      <c r="B58" s="13" t="str">
        <f t="shared" si="2"/>
        <v>LJW78383450</v>
      </c>
      <c r="C58" s="7" t="s">
        <v>22</v>
      </c>
      <c r="D58" s="7" t="s">
        <v>87</v>
      </c>
      <c r="E58" s="24" t="s">
        <v>62</v>
      </c>
      <c r="F58" s="7" t="s">
        <v>39</v>
      </c>
      <c r="G58" s="7" t="s">
        <v>54</v>
      </c>
      <c r="H58" s="7" t="s">
        <v>34</v>
      </c>
      <c r="I58" s="68">
        <v>50</v>
      </c>
      <c r="J58" s="7" t="s">
        <v>31</v>
      </c>
      <c r="K58" s="15">
        <f t="shared" si="3"/>
        <v>899.62711864406776</v>
      </c>
      <c r="L58" s="10">
        <f>I5*K58</f>
        <v>899.62711864406776</v>
      </c>
      <c r="M58" s="11">
        <f t="shared" si="5"/>
        <v>265.39</v>
      </c>
      <c r="N58" s="30">
        <v>5.3077999999999994</v>
      </c>
    </row>
    <row r="59" spans="1:14" ht="15.75" customHeight="1" x14ac:dyDescent="0.25">
      <c r="A59" s="7" t="s">
        <v>117</v>
      </c>
      <c r="B59" s="13" t="str">
        <f t="shared" si="2"/>
        <v>LJ118383450</v>
      </c>
      <c r="C59" s="7" t="s">
        <v>22</v>
      </c>
      <c r="D59" s="7" t="s">
        <v>87</v>
      </c>
      <c r="E59" s="24" t="s">
        <v>64</v>
      </c>
      <c r="F59" s="7" t="s">
        <v>44</v>
      </c>
      <c r="G59" s="7" t="s">
        <v>54</v>
      </c>
      <c r="H59" s="7" t="s">
        <v>34</v>
      </c>
      <c r="I59" s="68">
        <v>50</v>
      </c>
      <c r="J59" s="7" t="s">
        <v>28</v>
      </c>
      <c r="K59" s="15">
        <f t="shared" si="3"/>
        <v>1549.6271186440681</v>
      </c>
      <c r="L59" s="10">
        <f>I5*K59</f>
        <v>1549.6271186440681</v>
      </c>
      <c r="M59" s="11">
        <f t="shared" si="5"/>
        <v>457.14000000000004</v>
      </c>
      <c r="N59" s="32">
        <v>9.1428000000000011</v>
      </c>
    </row>
    <row r="60" spans="1:14" ht="15" customHeight="1" x14ac:dyDescent="0.25">
      <c r="A60" s="7" t="s">
        <v>118</v>
      </c>
      <c r="B60" s="13" t="str">
        <f t="shared" si="2"/>
        <v>LJW118383450</v>
      </c>
      <c r="C60" s="7" t="s">
        <v>22</v>
      </c>
      <c r="D60" s="7" t="s">
        <v>87</v>
      </c>
      <c r="E60" s="24" t="s">
        <v>66</v>
      </c>
      <c r="F60" s="7" t="s">
        <v>44</v>
      </c>
      <c r="G60" s="7" t="s">
        <v>26</v>
      </c>
      <c r="H60" s="7" t="s">
        <v>34</v>
      </c>
      <c r="I60" s="68">
        <v>50</v>
      </c>
      <c r="J60" s="7" t="s">
        <v>31</v>
      </c>
      <c r="K60" s="15">
        <f t="shared" si="3"/>
        <v>1612.5084745762713</v>
      </c>
      <c r="L60" s="10">
        <f>I5*K60</f>
        <v>1612.5084745762713</v>
      </c>
      <c r="M60" s="11">
        <f t="shared" si="5"/>
        <v>475.69</v>
      </c>
      <c r="N60" s="32">
        <v>9.5137999999999998</v>
      </c>
    </row>
    <row r="61" spans="1:14" x14ac:dyDescent="0.25">
      <c r="A61" s="7" t="s">
        <v>119</v>
      </c>
      <c r="B61" s="13" t="str">
        <f t="shared" si="2"/>
        <v>LJ5838150</v>
      </c>
      <c r="C61" s="7" t="s">
        <v>22</v>
      </c>
      <c r="D61" s="7" t="s">
        <v>87</v>
      </c>
      <c r="E61" s="24" t="s">
        <v>120</v>
      </c>
      <c r="F61" s="7" t="s">
        <v>25</v>
      </c>
      <c r="G61" s="7" t="s">
        <v>26</v>
      </c>
      <c r="H61" s="7" t="s">
        <v>69</v>
      </c>
      <c r="I61" s="68">
        <v>50</v>
      </c>
      <c r="J61" s="7" t="s">
        <v>28</v>
      </c>
      <c r="K61" s="15">
        <f t="shared" si="3"/>
        <v>645.11864406779671</v>
      </c>
      <c r="L61" s="10">
        <f>I5*K61</f>
        <v>645.11864406779671</v>
      </c>
      <c r="M61" s="11">
        <f t="shared" si="5"/>
        <v>190.31</v>
      </c>
      <c r="N61" s="33">
        <v>3.8062</v>
      </c>
    </row>
    <row r="62" spans="1:14" x14ac:dyDescent="0.25">
      <c r="A62" s="7" t="s">
        <v>121</v>
      </c>
      <c r="B62" s="13" t="str">
        <f t="shared" si="2"/>
        <v>LJW5838150</v>
      </c>
      <c r="C62" s="7" t="s">
        <v>22</v>
      </c>
      <c r="D62" s="7" t="s">
        <v>87</v>
      </c>
      <c r="E62" s="24" t="s">
        <v>71</v>
      </c>
      <c r="F62" s="7" t="s">
        <v>25</v>
      </c>
      <c r="G62" s="7" t="s">
        <v>26</v>
      </c>
      <c r="H62" s="7" t="s">
        <v>69</v>
      </c>
      <c r="I62" s="68">
        <v>50</v>
      </c>
      <c r="J62" s="7" t="s">
        <v>31</v>
      </c>
      <c r="K62" s="15">
        <f t="shared" si="3"/>
        <v>708.00000000000011</v>
      </c>
      <c r="L62" s="10">
        <f>I5*K62</f>
        <v>708.00000000000011</v>
      </c>
      <c r="M62" s="11">
        <f t="shared" si="5"/>
        <v>208.86</v>
      </c>
      <c r="N62" s="33">
        <v>4.1772</v>
      </c>
    </row>
    <row r="63" spans="1:14" x14ac:dyDescent="0.25">
      <c r="A63" s="7" t="s">
        <v>122</v>
      </c>
      <c r="B63" s="13" t="str">
        <f t="shared" si="2"/>
        <v>LJ3438150</v>
      </c>
      <c r="C63" s="7" t="s">
        <v>22</v>
      </c>
      <c r="D63" s="7" t="s">
        <v>87</v>
      </c>
      <c r="E63" s="24" t="s">
        <v>74</v>
      </c>
      <c r="F63" s="7" t="s">
        <v>49</v>
      </c>
      <c r="G63" s="7" t="s">
        <v>54</v>
      </c>
      <c r="H63" s="7" t="s">
        <v>69</v>
      </c>
      <c r="I63" s="68">
        <v>50</v>
      </c>
      <c r="J63" s="7" t="s">
        <v>55</v>
      </c>
      <c r="K63" s="15">
        <f t="shared" si="3"/>
        <v>713.45762711864404</v>
      </c>
      <c r="L63" s="10">
        <f>I5*K63</f>
        <v>713.45762711864404</v>
      </c>
      <c r="M63" s="11">
        <f t="shared" si="5"/>
        <v>210.46999999999997</v>
      </c>
      <c r="N63" s="33">
        <v>4.2093999999999996</v>
      </c>
    </row>
    <row r="64" spans="1:14" x14ac:dyDescent="0.25">
      <c r="A64" s="7" t="s">
        <v>123</v>
      </c>
      <c r="B64" s="13" t="str">
        <f t="shared" si="2"/>
        <v>LJW3438150</v>
      </c>
      <c r="C64" s="7" t="s">
        <v>22</v>
      </c>
      <c r="D64" s="7" t="s">
        <v>87</v>
      </c>
      <c r="E64" s="24" t="s">
        <v>76</v>
      </c>
      <c r="F64" s="7" t="s">
        <v>34</v>
      </c>
      <c r="G64" s="7" t="s">
        <v>26</v>
      </c>
      <c r="H64" s="7" t="s">
        <v>69</v>
      </c>
      <c r="I64" s="68">
        <v>50</v>
      </c>
      <c r="J64" s="7" t="s">
        <v>58</v>
      </c>
      <c r="K64" s="15">
        <f t="shared" si="3"/>
        <v>776.33898305084756</v>
      </c>
      <c r="L64" s="10">
        <f>I5*K64</f>
        <v>776.33898305084756</v>
      </c>
      <c r="M64" s="11">
        <f t="shared" si="5"/>
        <v>229.02</v>
      </c>
      <c r="N64" s="33">
        <v>4.5804</v>
      </c>
    </row>
    <row r="65" spans="1:14" x14ac:dyDescent="0.25">
      <c r="A65" s="7" t="s">
        <v>124</v>
      </c>
      <c r="B65" s="13" t="str">
        <f t="shared" si="2"/>
        <v>LJ7838150</v>
      </c>
      <c r="C65" s="7" t="s">
        <v>22</v>
      </c>
      <c r="D65" s="7" t="s">
        <v>87</v>
      </c>
      <c r="E65" s="24" t="s">
        <v>78</v>
      </c>
      <c r="F65" s="7" t="s">
        <v>39</v>
      </c>
      <c r="G65" s="7" t="s">
        <v>26</v>
      </c>
      <c r="H65" s="7" t="s">
        <v>69</v>
      </c>
      <c r="I65" s="68">
        <v>50</v>
      </c>
      <c r="J65" s="7" t="s">
        <v>28</v>
      </c>
      <c r="K65" s="15">
        <f t="shared" si="3"/>
        <v>895.05084745762724</v>
      </c>
      <c r="L65" s="10">
        <f>I5*K65</f>
        <v>895.05084745762724</v>
      </c>
      <c r="M65" s="11">
        <f t="shared" si="5"/>
        <v>264.04000000000002</v>
      </c>
      <c r="N65" s="33">
        <v>5.2808000000000002</v>
      </c>
    </row>
    <row r="66" spans="1:14" x14ac:dyDescent="0.25">
      <c r="A66" s="7" t="s">
        <v>125</v>
      </c>
      <c r="B66" s="13" t="str">
        <f t="shared" si="2"/>
        <v>LJW7838150</v>
      </c>
      <c r="C66" s="7" t="s">
        <v>22</v>
      </c>
      <c r="D66" s="7" t="s">
        <v>87</v>
      </c>
      <c r="E66" s="24" t="s">
        <v>126</v>
      </c>
      <c r="F66" s="7" t="s">
        <v>39</v>
      </c>
      <c r="G66" s="7" t="s">
        <v>54</v>
      </c>
      <c r="H66" s="7" t="s">
        <v>69</v>
      </c>
      <c r="I66" s="68">
        <v>50</v>
      </c>
      <c r="J66" s="7" t="s">
        <v>31</v>
      </c>
      <c r="K66" s="15">
        <f t="shared" si="3"/>
        <v>957.93220338983042</v>
      </c>
      <c r="L66" s="10">
        <f>I5*K66</f>
        <v>957.93220338983042</v>
      </c>
      <c r="M66" s="11">
        <f t="shared" si="5"/>
        <v>282.58999999999997</v>
      </c>
      <c r="N66" s="33">
        <v>5.6517999999999997</v>
      </c>
    </row>
    <row r="67" spans="1:14" x14ac:dyDescent="0.25">
      <c r="A67" s="7" t="s">
        <v>127</v>
      </c>
      <c r="B67" s="13" t="str">
        <f t="shared" si="2"/>
        <v>LJ11838150</v>
      </c>
      <c r="C67" s="7" t="s">
        <v>22</v>
      </c>
      <c r="D67" s="7" t="s">
        <v>87</v>
      </c>
      <c r="E67" s="24" t="s">
        <v>83</v>
      </c>
      <c r="F67" s="7" t="s">
        <v>44</v>
      </c>
      <c r="G67" s="7" t="s">
        <v>54</v>
      </c>
      <c r="H67" s="7" t="s">
        <v>69</v>
      </c>
      <c r="I67" s="68">
        <v>50</v>
      </c>
      <c r="J67" s="7" t="s">
        <v>28</v>
      </c>
      <c r="K67" s="15">
        <f t="shared" si="3"/>
        <v>1628.6101694915255</v>
      </c>
      <c r="L67" s="10">
        <f>I5*K67</f>
        <v>1628.6101694915255</v>
      </c>
      <c r="M67" s="11">
        <f t="shared" si="5"/>
        <v>480.44</v>
      </c>
      <c r="N67" s="33">
        <v>9.6088000000000005</v>
      </c>
    </row>
    <row r="68" spans="1:14" x14ac:dyDescent="0.25">
      <c r="A68" s="7" t="s">
        <v>128</v>
      </c>
      <c r="B68" s="13" t="str">
        <f t="shared" si="2"/>
        <v>LJW11838150</v>
      </c>
      <c r="C68" s="7" t="s">
        <v>22</v>
      </c>
      <c r="D68" s="7" t="s">
        <v>87</v>
      </c>
      <c r="E68" s="24" t="s">
        <v>85</v>
      </c>
      <c r="F68" s="7" t="s">
        <v>44</v>
      </c>
      <c r="G68" s="7" t="s">
        <v>26</v>
      </c>
      <c r="H68" s="7" t="s">
        <v>69</v>
      </c>
      <c r="I68" s="68">
        <v>50</v>
      </c>
      <c r="J68" s="7" t="s">
        <v>31</v>
      </c>
      <c r="K68" s="15">
        <f t="shared" si="3"/>
        <v>1691.4915254237292</v>
      </c>
      <c r="L68" s="10">
        <f>I5*K68</f>
        <v>1691.4915254237292</v>
      </c>
      <c r="M68" s="11">
        <f t="shared" si="5"/>
        <v>498.99000000000007</v>
      </c>
      <c r="N68" s="33">
        <v>9.9798000000000009</v>
      </c>
    </row>
    <row r="75" spans="1:14" x14ac:dyDescent="0.25">
      <c r="L75" s="1" t="s">
        <v>0</v>
      </c>
    </row>
  </sheetData>
  <sheetProtection algorithmName="SHA-512" hashValue="GGXfQ3ootogLPwWgwJH9CXDB9pcMyPDNMQKbV5Cbof7WvZlwKqlaUHOuZn+ytEVG8KmdIpr40guB0Z37Slpemg==" saltValue="34roHNHL10P0rJXcb/ACCw==" spinCount="100000" sheet="1" selectLockedCells="1" sort="0" autoFilter="0"/>
  <protectedRanges>
    <protectedRange sqref="I9:I68" name="Range2"/>
    <protectedRange sqref="I5" name="Range1"/>
  </protectedRanges>
  <autoFilter ref="B8:L68" xr:uid="{C50EC898-B1F9-446E-B124-2EC367C29153}"/>
  <mergeCells count="3">
    <mergeCell ref="G5:H5"/>
    <mergeCell ref="E7:H7"/>
    <mergeCell ref="E6:I6"/>
  </mergeCells>
  <pageMargins left="0.45" right="0.45" top="0.5" bottom="0.5" header="0.05" footer="0.05"/>
  <pageSetup scale="7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467A8-62C7-416E-BA2D-43674954A3BE}">
  <sheetPr>
    <pageSetUpPr fitToPage="1"/>
  </sheetPr>
  <dimension ref="A1:P156"/>
  <sheetViews>
    <sheetView topLeftCell="B1" zoomScale="80" zoomScaleNormal="80" workbookViewId="0">
      <selection activeCell="I10" sqref="I10"/>
    </sheetView>
  </sheetViews>
  <sheetFormatPr defaultColWidth="12" defaultRowHeight="15" x14ac:dyDescent="0.25"/>
  <cols>
    <col min="1" max="1" width="12.42578125" style="1" customWidth="1"/>
    <col min="2" max="2" width="14.5703125" style="1" customWidth="1"/>
    <col min="3" max="3" width="13.7109375" style="1" customWidth="1"/>
    <col min="4" max="4" width="16.28515625" style="1" customWidth="1"/>
    <col min="5" max="5" width="22.140625" style="1" customWidth="1"/>
    <col min="6" max="6" width="9.42578125" style="1" customWidth="1"/>
    <col min="7" max="7" width="9.85546875" style="1" customWidth="1"/>
    <col min="8" max="8" width="10.140625" style="2" customWidth="1"/>
    <col min="9" max="9" width="10.5703125" style="1" customWidth="1"/>
    <col min="10" max="11" width="12" style="1"/>
    <col min="12" max="12" width="12" style="1" customWidth="1"/>
    <col min="13" max="13" width="12.42578125" style="4" hidden="1" customWidth="1"/>
    <col min="14" max="14" width="12.42578125" style="1" hidden="1" customWidth="1"/>
    <col min="15" max="15" width="12" style="1" hidden="1" customWidth="1"/>
    <col min="16" max="16384" width="12" style="1"/>
  </cols>
  <sheetData>
    <row r="1" spans="1:16" x14ac:dyDescent="0.25">
      <c r="E1" s="3"/>
      <c r="H1" s="1"/>
      <c r="I1" s="2"/>
      <c r="K1"/>
      <c r="M1" s="1"/>
      <c r="N1" s="4"/>
    </row>
    <row r="2" spans="1:16" x14ac:dyDescent="0.25">
      <c r="E2" s="3" t="s">
        <v>1</v>
      </c>
      <c r="H2" s="1"/>
      <c r="I2" s="2"/>
      <c r="M2" s="1"/>
      <c r="N2" s="4"/>
    </row>
    <row r="3" spans="1:16" x14ac:dyDescent="0.25">
      <c r="E3" s="60" t="s">
        <v>2</v>
      </c>
      <c r="H3" s="1"/>
      <c r="I3" s="2"/>
      <c r="M3" s="1"/>
      <c r="N3" s="4"/>
    </row>
    <row r="4" spans="1:16" ht="15.75" thickBot="1" x14ac:dyDescent="0.3">
      <c r="E4" s="3" t="s">
        <v>3</v>
      </c>
      <c r="H4" s="1"/>
      <c r="I4" s="2"/>
      <c r="M4" s="1"/>
      <c r="N4" s="4"/>
    </row>
    <row r="5" spans="1:16" x14ac:dyDescent="0.25">
      <c r="E5" s="3" t="s">
        <v>4</v>
      </c>
      <c r="F5" s="80" t="s">
        <v>5</v>
      </c>
      <c r="G5" s="80"/>
      <c r="H5" s="84"/>
      <c r="I5" s="62">
        <v>1</v>
      </c>
      <c r="M5" s="1"/>
      <c r="N5" s="4"/>
    </row>
    <row r="6" spans="1:16" ht="15.75" x14ac:dyDescent="0.25">
      <c r="E6" s="85" t="s">
        <v>129</v>
      </c>
      <c r="F6" s="86"/>
      <c r="G6" s="86"/>
      <c r="H6" s="86"/>
      <c r="I6" s="86"/>
      <c r="J6" s="86"/>
      <c r="K6" s="86"/>
      <c r="L6" s="86"/>
      <c r="M6" s="86"/>
      <c r="N6" s="86"/>
      <c r="O6" s="86"/>
      <c r="P6" s="87"/>
    </row>
    <row r="7" spans="1:16" x14ac:dyDescent="0.25">
      <c r="E7" s="88" t="s">
        <v>7</v>
      </c>
      <c r="F7" s="89"/>
      <c r="G7" s="89"/>
      <c r="H7" s="89"/>
      <c r="I7" s="89"/>
      <c r="J7" s="89"/>
      <c r="K7" s="89"/>
      <c r="L7" s="89"/>
      <c r="M7" s="89"/>
      <c r="N7" s="89"/>
      <c r="O7" s="89"/>
      <c r="P7" s="90"/>
    </row>
    <row r="8" spans="1:16" ht="30.75" thickBot="1" x14ac:dyDescent="0.3">
      <c r="B8" s="16" t="s">
        <v>8</v>
      </c>
      <c r="C8" s="16" t="s">
        <v>9</v>
      </c>
      <c r="D8" s="17" t="s">
        <v>10</v>
      </c>
      <c r="E8" s="16" t="s">
        <v>11</v>
      </c>
      <c r="F8" s="17" t="s">
        <v>13</v>
      </c>
      <c r="G8" s="17" t="s">
        <v>12</v>
      </c>
      <c r="H8" s="17" t="s">
        <v>130</v>
      </c>
      <c r="I8" s="56" t="s">
        <v>15</v>
      </c>
      <c r="J8" s="18" t="s">
        <v>16</v>
      </c>
      <c r="K8" s="17" t="s">
        <v>17</v>
      </c>
      <c r="L8" s="17" t="s">
        <v>18</v>
      </c>
      <c r="M8" s="16" t="s">
        <v>19</v>
      </c>
      <c r="N8" s="20" t="s">
        <v>20</v>
      </c>
      <c r="P8" s="61" t="s">
        <v>131</v>
      </c>
    </row>
    <row r="9" spans="1:16" x14ac:dyDescent="0.25">
      <c r="A9" s="7" t="s">
        <v>132</v>
      </c>
      <c r="B9" s="7" t="str">
        <f t="shared" ref="B9:B40" si="0">_xlfn.CONCAT(A9,I9)</f>
        <v>ME38141250</v>
      </c>
      <c r="C9" s="7" t="s">
        <v>133</v>
      </c>
      <c r="D9" s="7" t="s">
        <v>23</v>
      </c>
      <c r="E9" t="s">
        <v>134</v>
      </c>
      <c r="F9" s="21" t="s">
        <v>135</v>
      </c>
      <c r="G9" s="21" t="s">
        <v>26</v>
      </c>
      <c r="H9" s="21" t="s">
        <v>27</v>
      </c>
      <c r="I9" s="70">
        <v>50</v>
      </c>
      <c r="J9" s="21" t="s">
        <v>55</v>
      </c>
      <c r="K9" s="23">
        <f>(M9)/0.295</f>
        <v>378.84745762711862</v>
      </c>
      <c r="L9" s="23">
        <f>IF(I9&gt;60,I5*K9/0.95,IF(I9&lt;61,I5*K9))</f>
        <v>378.84745762711862</v>
      </c>
      <c r="M9" s="11">
        <f t="shared" ref="M9:M42" si="1">N9*I9</f>
        <v>111.75999999999999</v>
      </c>
      <c r="N9" s="6">
        <v>2.2351999999999999</v>
      </c>
      <c r="O9" s="44">
        <f>L9+9.5</f>
        <v>388.34745762711862</v>
      </c>
      <c r="P9" s="44">
        <f t="shared" ref="P9:P18" si="2">O9</f>
        <v>388.34745762711862</v>
      </c>
    </row>
    <row r="10" spans="1:16" x14ac:dyDescent="0.25">
      <c r="A10" s="7" t="s">
        <v>136</v>
      </c>
      <c r="B10" s="7" t="str">
        <f t="shared" si="0"/>
        <v>MEW38141250</v>
      </c>
      <c r="C10" s="7" t="s">
        <v>133</v>
      </c>
      <c r="D10" s="7" t="s">
        <v>23</v>
      </c>
      <c r="E10" t="s">
        <v>134</v>
      </c>
      <c r="F10" s="21" t="s">
        <v>135</v>
      </c>
      <c r="G10" s="21" t="s">
        <v>26</v>
      </c>
      <c r="H10" s="21" t="s">
        <v>27</v>
      </c>
      <c r="I10" s="70">
        <v>50</v>
      </c>
      <c r="J10" s="21" t="s">
        <v>137</v>
      </c>
      <c r="K10" s="23">
        <f t="shared" ref="K10:K75" si="3">(M10)/0.295</f>
        <v>525.52542372881362</v>
      </c>
      <c r="L10" s="23">
        <f>IF(I10&gt;60,I5*K10/0.95,IF(I10&lt;61,I5*K10))</f>
        <v>525.52542372881362</v>
      </c>
      <c r="M10" s="11">
        <f t="shared" si="1"/>
        <v>155.03</v>
      </c>
      <c r="N10" s="6">
        <v>3.1006</v>
      </c>
      <c r="O10" s="44">
        <f t="shared" ref="O10:O68" si="4">L10+9.5</f>
        <v>535.02542372881362</v>
      </c>
      <c r="P10" s="44">
        <f t="shared" si="2"/>
        <v>535.02542372881362</v>
      </c>
    </row>
    <row r="11" spans="1:16" x14ac:dyDescent="0.25">
      <c r="A11" s="7" t="s">
        <v>138</v>
      </c>
      <c r="B11" s="7" t="str">
        <f t="shared" si="0"/>
        <v>ME12141250</v>
      </c>
      <c r="C11" s="7" t="s">
        <v>133</v>
      </c>
      <c r="D11" s="7" t="s">
        <v>23</v>
      </c>
      <c r="E11" s="24" t="s">
        <v>139</v>
      </c>
      <c r="F11" s="7" t="s">
        <v>140</v>
      </c>
      <c r="G11" s="7" t="s">
        <v>27</v>
      </c>
      <c r="H11" s="7" t="s">
        <v>27</v>
      </c>
      <c r="I11" s="70">
        <v>50</v>
      </c>
      <c r="J11" s="7" t="s">
        <v>55</v>
      </c>
      <c r="K11" s="23">
        <f t="shared" si="3"/>
        <v>436.72881355932208</v>
      </c>
      <c r="L11" s="23">
        <f>IF(I11&gt;60,I5*K11/0.95,IF(I11&lt;61,I5*K11))</f>
        <v>436.72881355932208</v>
      </c>
      <c r="M11" s="11">
        <f t="shared" si="1"/>
        <v>128.83500000000001</v>
      </c>
      <c r="N11" s="6">
        <v>2.5767000000000002</v>
      </c>
      <c r="O11" s="44">
        <f t="shared" si="4"/>
        <v>446.22881355932208</v>
      </c>
      <c r="P11" s="44">
        <f t="shared" si="2"/>
        <v>446.22881355932208</v>
      </c>
    </row>
    <row r="12" spans="1:16" x14ac:dyDescent="0.25">
      <c r="A12" s="7" t="s">
        <v>141</v>
      </c>
      <c r="B12" s="7" t="str">
        <f t="shared" si="0"/>
        <v>MEW12141250</v>
      </c>
      <c r="C12" s="7" t="s">
        <v>133</v>
      </c>
      <c r="D12" s="7" t="s">
        <v>23</v>
      </c>
      <c r="E12" s="24" t="s">
        <v>139</v>
      </c>
      <c r="F12" s="7" t="s">
        <v>140</v>
      </c>
      <c r="G12" s="7" t="s">
        <v>27</v>
      </c>
      <c r="H12" s="7" t="s">
        <v>27</v>
      </c>
      <c r="I12" s="70">
        <v>50</v>
      </c>
      <c r="J12" s="7" t="s">
        <v>137</v>
      </c>
      <c r="K12" s="23">
        <f t="shared" si="3"/>
        <v>672.20338983050851</v>
      </c>
      <c r="L12" s="23">
        <f>IF(I12&gt;60,I5*K12/0.95,IF(I12&lt;61,I5*K12))</f>
        <v>672.20338983050851</v>
      </c>
      <c r="M12" s="11">
        <f t="shared" si="1"/>
        <v>198.3</v>
      </c>
      <c r="N12" s="6">
        <v>3.9660000000000002</v>
      </c>
      <c r="O12" s="44">
        <f t="shared" si="4"/>
        <v>681.70338983050851</v>
      </c>
      <c r="P12" s="44">
        <f t="shared" si="2"/>
        <v>681.70338983050851</v>
      </c>
    </row>
    <row r="13" spans="1:16" x14ac:dyDescent="0.25">
      <c r="A13" s="7" t="s">
        <v>142</v>
      </c>
      <c r="B13" s="7" t="str">
        <f t="shared" si="0"/>
        <v>ME58141250</v>
      </c>
      <c r="C13" s="7" t="s">
        <v>133</v>
      </c>
      <c r="D13" s="7" t="s">
        <v>23</v>
      </c>
      <c r="E13" s="24" t="s">
        <v>143</v>
      </c>
      <c r="F13" s="7" t="s">
        <v>140</v>
      </c>
      <c r="G13" s="7" t="s">
        <v>25</v>
      </c>
      <c r="H13" s="7" t="s">
        <v>27</v>
      </c>
      <c r="I13" s="70">
        <v>50</v>
      </c>
      <c r="J13" s="7" t="s">
        <v>55</v>
      </c>
      <c r="K13" s="23">
        <f t="shared" si="3"/>
        <v>513.86440677966107</v>
      </c>
      <c r="L13" s="23">
        <f>IF(I13&gt;60,I5*K13/0.95,IF(I13&lt;61,I5*K13))</f>
        <v>513.86440677966107</v>
      </c>
      <c r="M13" s="11">
        <f t="shared" si="1"/>
        <v>151.59</v>
      </c>
      <c r="N13" s="6">
        <v>3.0318000000000001</v>
      </c>
      <c r="O13" s="44">
        <f t="shared" si="4"/>
        <v>523.36440677966107</v>
      </c>
      <c r="P13" s="44">
        <f t="shared" si="2"/>
        <v>523.36440677966107</v>
      </c>
    </row>
    <row r="14" spans="1:16" x14ac:dyDescent="0.25">
      <c r="A14" s="7" t="s">
        <v>144</v>
      </c>
      <c r="B14" s="7" t="str">
        <f t="shared" si="0"/>
        <v>MEW58141250</v>
      </c>
      <c r="C14" s="7" t="s">
        <v>133</v>
      </c>
      <c r="D14" s="7" t="s">
        <v>23</v>
      </c>
      <c r="E14" s="24" t="s">
        <v>143</v>
      </c>
      <c r="F14" s="7" t="s">
        <v>140</v>
      </c>
      <c r="G14" s="7" t="s">
        <v>25</v>
      </c>
      <c r="H14" s="7" t="s">
        <v>27</v>
      </c>
      <c r="I14" s="70">
        <v>50</v>
      </c>
      <c r="J14" s="7" t="s">
        <v>137</v>
      </c>
      <c r="K14" s="23">
        <f t="shared" si="3"/>
        <v>660.54237288135596</v>
      </c>
      <c r="L14" s="23">
        <f>IF(I14&gt;60,I5*K14/0.95,IF(I14&lt;61,I5*K14))</f>
        <v>660.54237288135596</v>
      </c>
      <c r="M14" s="11">
        <f t="shared" si="1"/>
        <v>194.86</v>
      </c>
      <c r="N14" s="6">
        <v>3.8972000000000002</v>
      </c>
      <c r="O14" s="44">
        <f t="shared" si="4"/>
        <v>670.04237288135596</v>
      </c>
      <c r="P14" s="44">
        <f t="shared" si="2"/>
        <v>670.04237288135596</v>
      </c>
    </row>
    <row r="15" spans="1:16" x14ac:dyDescent="0.25">
      <c r="A15" s="7" t="s">
        <v>145</v>
      </c>
      <c r="B15" s="7" t="str">
        <f t="shared" si="0"/>
        <v>ME34141250</v>
      </c>
      <c r="C15" s="7" t="s">
        <v>133</v>
      </c>
      <c r="D15" s="7" t="s">
        <v>23</v>
      </c>
      <c r="E15" s="24" t="s">
        <v>146</v>
      </c>
      <c r="F15" s="7" t="s">
        <v>140</v>
      </c>
      <c r="G15" s="7" t="s">
        <v>49</v>
      </c>
      <c r="H15" s="7" t="s">
        <v>27</v>
      </c>
      <c r="I15" s="70">
        <v>50</v>
      </c>
      <c r="J15" s="7" t="s">
        <v>55</v>
      </c>
      <c r="K15" s="23">
        <f t="shared" si="3"/>
        <v>575.93220338983053</v>
      </c>
      <c r="L15" s="23">
        <f>IF(I15&gt;60,I5*K15/0.95,IF(I15&lt;61,I5*K15))</f>
        <v>575.93220338983053</v>
      </c>
      <c r="M15" s="11">
        <f t="shared" si="1"/>
        <v>169.9</v>
      </c>
      <c r="N15" s="6">
        <v>3.3980000000000001</v>
      </c>
      <c r="O15" s="44">
        <f t="shared" si="4"/>
        <v>585.43220338983053</v>
      </c>
      <c r="P15" s="44">
        <f t="shared" si="2"/>
        <v>585.43220338983053</v>
      </c>
    </row>
    <row r="16" spans="1:16" x14ac:dyDescent="0.25">
      <c r="A16" s="7" t="s">
        <v>147</v>
      </c>
      <c r="B16" s="7" t="str">
        <f t="shared" si="0"/>
        <v>MEW34141250</v>
      </c>
      <c r="C16" s="7" t="s">
        <v>133</v>
      </c>
      <c r="D16" s="7" t="s">
        <v>23</v>
      </c>
      <c r="E16" s="24" t="s">
        <v>146</v>
      </c>
      <c r="F16" s="7" t="s">
        <v>140</v>
      </c>
      <c r="G16" s="7" t="s">
        <v>49</v>
      </c>
      <c r="H16" s="7" t="s">
        <v>27</v>
      </c>
      <c r="I16" s="70">
        <v>50</v>
      </c>
      <c r="J16" s="7" t="s">
        <v>137</v>
      </c>
      <c r="K16" s="23">
        <f t="shared" si="3"/>
        <v>722.61016949152543</v>
      </c>
      <c r="L16" s="23">
        <f>IF(I16&gt;60,I5*K16/0.95,IF(I16&lt;61,I5*K16))</f>
        <v>722.61016949152543</v>
      </c>
      <c r="M16" s="11">
        <f t="shared" si="1"/>
        <v>213.17</v>
      </c>
      <c r="N16" s="6">
        <v>4.2633999999999999</v>
      </c>
      <c r="O16" s="44">
        <f t="shared" si="4"/>
        <v>732.11016949152543</v>
      </c>
      <c r="P16" s="44">
        <f t="shared" si="2"/>
        <v>732.11016949152543</v>
      </c>
    </row>
    <row r="17" spans="1:16" x14ac:dyDescent="0.25">
      <c r="A17" s="7" t="s">
        <v>148</v>
      </c>
      <c r="B17" s="7" t="str">
        <f t="shared" si="0"/>
        <v>ME38341250</v>
      </c>
      <c r="C17" s="7" t="s">
        <v>133</v>
      </c>
      <c r="D17" s="7" t="s">
        <v>23</v>
      </c>
      <c r="E17" s="24" t="s">
        <v>149</v>
      </c>
      <c r="F17" s="7" t="s">
        <v>26</v>
      </c>
      <c r="G17" s="7" t="s">
        <v>34</v>
      </c>
      <c r="H17" s="7" t="s">
        <v>27</v>
      </c>
      <c r="I17" s="70">
        <v>50</v>
      </c>
      <c r="J17" s="7" t="s">
        <v>55</v>
      </c>
      <c r="K17" s="23">
        <f t="shared" si="3"/>
        <v>634.81355932203394</v>
      </c>
      <c r="L17" s="23">
        <f>IF(I17&gt;60,I5*K17/0.95,IF(I17&lt;61,I5*K17))</f>
        <v>634.81355932203394</v>
      </c>
      <c r="M17" s="11">
        <f t="shared" si="1"/>
        <v>187.27</v>
      </c>
      <c r="N17" s="6">
        <v>3.7454000000000001</v>
      </c>
      <c r="O17" s="44">
        <f t="shared" si="4"/>
        <v>644.31355932203394</v>
      </c>
      <c r="P17" s="44">
        <f t="shared" si="2"/>
        <v>644.31355932203394</v>
      </c>
    </row>
    <row r="18" spans="1:16" x14ac:dyDescent="0.25">
      <c r="A18" s="7" t="s">
        <v>150</v>
      </c>
      <c r="B18" s="7" t="str">
        <f t="shared" si="0"/>
        <v>MEW38341250</v>
      </c>
      <c r="C18" s="7" t="s">
        <v>133</v>
      </c>
      <c r="D18" s="7" t="s">
        <v>23</v>
      </c>
      <c r="E18" s="24" t="s">
        <v>149</v>
      </c>
      <c r="F18" s="7" t="s">
        <v>26</v>
      </c>
      <c r="G18" s="7" t="s">
        <v>34</v>
      </c>
      <c r="H18" s="7" t="s">
        <v>27</v>
      </c>
      <c r="I18" s="70">
        <v>50</v>
      </c>
      <c r="J18" s="7" t="s">
        <v>137</v>
      </c>
      <c r="K18" s="23">
        <f t="shared" si="3"/>
        <v>781.49152542372894</v>
      </c>
      <c r="L18" s="23">
        <f>IF(I18&gt;60,I5*K18/0.95,IF(I18&lt;61,I5*K18))</f>
        <v>781.49152542372894</v>
      </c>
      <c r="M18" s="11">
        <f t="shared" si="1"/>
        <v>230.54000000000002</v>
      </c>
      <c r="N18" s="6">
        <v>4.6108000000000002</v>
      </c>
      <c r="O18" s="44">
        <f t="shared" si="4"/>
        <v>790.99152542372894</v>
      </c>
      <c r="P18" s="44">
        <f t="shared" si="2"/>
        <v>790.99152542372894</v>
      </c>
    </row>
    <row r="19" spans="1:16" x14ac:dyDescent="0.25">
      <c r="A19" s="7" t="s">
        <v>151</v>
      </c>
      <c r="B19" s="7" t="str">
        <f t="shared" si="0"/>
        <v>ME38781250</v>
      </c>
      <c r="C19" s="7" t="s">
        <v>133</v>
      </c>
      <c r="D19" s="7" t="s">
        <v>23</v>
      </c>
      <c r="E19" s="24" t="s">
        <v>152</v>
      </c>
      <c r="F19" s="7" t="s">
        <v>26</v>
      </c>
      <c r="G19" s="7" t="s">
        <v>39</v>
      </c>
      <c r="H19" s="7" t="s">
        <v>27</v>
      </c>
      <c r="I19" s="70">
        <v>50</v>
      </c>
      <c r="J19" s="7" t="s">
        <v>55</v>
      </c>
      <c r="K19" s="23">
        <f t="shared" si="3"/>
        <v>572.74576271186447</v>
      </c>
      <c r="L19" s="23">
        <f>IF(I19&gt;60,I5*K19/0.95,IF(I19&lt;61,I5*K19))</f>
        <v>572.74576271186447</v>
      </c>
      <c r="M19" s="11">
        <f t="shared" si="1"/>
        <v>168.96</v>
      </c>
      <c r="N19" s="6">
        <v>3.3792</v>
      </c>
      <c r="O19" s="44">
        <f t="shared" si="4"/>
        <v>582.24576271186447</v>
      </c>
      <c r="P19" s="44">
        <f t="shared" ref="P19:P20" si="5">O19</f>
        <v>582.24576271186447</v>
      </c>
    </row>
    <row r="20" spans="1:16" x14ac:dyDescent="0.25">
      <c r="A20" s="7" t="s">
        <v>153</v>
      </c>
      <c r="B20" s="7" t="str">
        <f t="shared" si="0"/>
        <v>MEW38781250</v>
      </c>
      <c r="C20" s="7" t="s">
        <v>133</v>
      </c>
      <c r="D20" s="7" t="s">
        <v>23</v>
      </c>
      <c r="E20" s="24" t="s">
        <v>152</v>
      </c>
      <c r="F20" s="7" t="s">
        <v>26</v>
      </c>
      <c r="G20" s="7" t="s">
        <v>39</v>
      </c>
      <c r="H20" s="7" t="s">
        <v>27</v>
      </c>
      <c r="I20" s="70">
        <v>50</v>
      </c>
      <c r="J20" s="7" t="s">
        <v>137</v>
      </c>
      <c r="K20" s="23">
        <f t="shared" si="3"/>
        <v>719.38983050847457</v>
      </c>
      <c r="L20" s="23">
        <f>IF(I20&gt;60,I5*K20/0.95,IF(I20&lt;61,I5*K20))</f>
        <v>719.38983050847457</v>
      </c>
      <c r="M20" s="11">
        <f t="shared" si="1"/>
        <v>212.22</v>
      </c>
      <c r="N20" s="6">
        <v>4.2443999999999997</v>
      </c>
      <c r="O20" s="44">
        <f t="shared" si="4"/>
        <v>728.88983050847457</v>
      </c>
      <c r="P20" s="44">
        <f t="shared" si="5"/>
        <v>728.88983050847457</v>
      </c>
    </row>
    <row r="21" spans="1:16" x14ac:dyDescent="0.25">
      <c r="A21" s="7" t="s">
        <v>154</v>
      </c>
      <c r="B21" s="7" t="str">
        <f t="shared" si="0"/>
        <v>ME58381250</v>
      </c>
      <c r="C21" s="7" t="s">
        <v>133</v>
      </c>
      <c r="D21" s="7" t="s">
        <v>23</v>
      </c>
      <c r="E21" s="24" t="s">
        <v>155</v>
      </c>
      <c r="F21" s="7" t="s">
        <v>26</v>
      </c>
      <c r="G21" s="7" t="s">
        <v>25</v>
      </c>
      <c r="H21" s="7" t="s">
        <v>27</v>
      </c>
      <c r="I21" s="70">
        <v>50</v>
      </c>
      <c r="J21" s="7" t="s">
        <v>55</v>
      </c>
      <c r="K21" s="23">
        <f t="shared" si="3"/>
        <v>572.74576271186447</v>
      </c>
      <c r="L21" s="23">
        <f>IF(I21&gt;60,I5*K21/0.95,IF(I21&lt;61,I5*K21))</f>
        <v>572.74576271186447</v>
      </c>
      <c r="M21" s="11">
        <f t="shared" si="1"/>
        <v>168.96</v>
      </c>
      <c r="N21" s="6">
        <v>3.3792</v>
      </c>
      <c r="O21" s="44">
        <f t="shared" si="4"/>
        <v>582.24576271186447</v>
      </c>
      <c r="P21" s="44">
        <f t="shared" ref="P21:P40" si="6">O21</f>
        <v>582.24576271186447</v>
      </c>
    </row>
    <row r="22" spans="1:16" x14ac:dyDescent="0.25">
      <c r="A22" s="7" t="s">
        <v>156</v>
      </c>
      <c r="B22" s="7" t="str">
        <f t="shared" si="0"/>
        <v>MEW58381250</v>
      </c>
      <c r="C22" s="7" t="s">
        <v>133</v>
      </c>
      <c r="D22" s="7" t="s">
        <v>23</v>
      </c>
      <c r="E22" s="24" t="s">
        <v>155</v>
      </c>
      <c r="F22" s="7" t="s">
        <v>26</v>
      </c>
      <c r="G22" s="7" t="s">
        <v>25</v>
      </c>
      <c r="H22" s="7" t="s">
        <v>27</v>
      </c>
      <c r="I22" s="70">
        <v>50</v>
      </c>
      <c r="J22" s="7" t="s">
        <v>137</v>
      </c>
      <c r="K22" s="23">
        <f t="shared" si="3"/>
        <v>719.42372881355948</v>
      </c>
      <c r="L22" s="23">
        <f>IF(I22&gt;60,I5*K22/0.95,IF(I22&lt;61,I5*K22))</f>
        <v>719.42372881355948</v>
      </c>
      <c r="M22" s="11">
        <f t="shared" si="1"/>
        <v>212.23000000000002</v>
      </c>
      <c r="N22" s="6">
        <v>4.2446000000000002</v>
      </c>
      <c r="O22" s="44">
        <f t="shared" si="4"/>
        <v>728.92372881355948</v>
      </c>
      <c r="P22" s="44">
        <f t="shared" si="6"/>
        <v>728.92372881355948</v>
      </c>
    </row>
    <row r="23" spans="1:16" x14ac:dyDescent="0.25">
      <c r="A23" s="7" t="s">
        <v>157</v>
      </c>
      <c r="B23" s="7" t="str">
        <f t="shared" si="0"/>
        <v>ME12381250</v>
      </c>
      <c r="C23" s="7" t="s">
        <v>133</v>
      </c>
      <c r="D23" s="7" t="s">
        <v>23</v>
      </c>
      <c r="E23" s="24" t="s">
        <v>158</v>
      </c>
      <c r="F23" s="7" t="s">
        <v>26</v>
      </c>
      <c r="G23" s="7" t="s">
        <v>27</v>
      </c>
      <c r="H23" s="7" t="s">
        <v>27</v>
      </c>
      <c r="I23" s="70">
        <v>50</v>
      </c>
      <c r="J23" s="7" t="s">
        <v>55</v>
      </c>
      <c r="K23" s="23">
        <f t="shared" si="3"/>
        <v>495.61016949152548</v>
      </c>
      <c r="L23" s="23">
        <f>IF(I23&gt;60,I5*K23/0.95,IF(I23&lt;61,I5*K23))</f>
        <v>495.61016949152548</v>
      </c>
      <c r="M23" s="11">
        <f t="shared" si="1"/>
        <v>146.20500000000001</v>
      </c>
      <c r="N23" s="6">
        <v>2.9241000000000001</v>
      </c>
      <c r="O23" s="44">
        <f t="shared" si="4"/>
        <v>505.11016949152548</v>
      </c>
      <c r="P23" s="44">
        <f t="shared" si="6"/>
        <v>505.11016949152548</v>
      </c>
    </row>
    <row r="24" spans="1:16" x14ac:dyDescent="0.25">
      <c r="A24" s="7" t="s">
        <v>159</v>
      </c>
      <c r="B24" s="7" t="str">
        <f t="shared" si="0"/>
        <v>MEW12381250</v>
      </c>
      <c r="C24" s="7" t="s">
        <v>133</v>
      </c>
      <c r="D24" s="7" t="s">
        <v>23</v>
      </c>
      <c r="E24" s="24" t="s">
        <v>158</v>
      </c>
      <c r="F24" s="7" t="s">
        <v>26</v>
      </c>
      <c r="G24" s="7" t="s">
        <v>27</v>
      </c>
      <c r="H24" s="7" t="s">
        <v>27</v>
      </c>
      <c r="I24" s="70">
        <v>50</v>
      </c>
      <c r="J24" s="7" t="s">
        <v>137</v>
      </c>
      <c r="K24" s="23">
        <f t="shared" si="3"/>
        <v>642.28813559322032</v>
      </c>
      <c r="L24" s="23">
        <f>IF(I24&gt;60,I5*K24/0.95,IF(I24&lt;61,I5*K24))</f>
        <v>642.28813559322032</v>
      </c>
      <c r="M24" s="11">
        <f t="shared" si="1"/>
        <v>189.47499999999999</v>
      </c>
      <c r="N24" s="6">
        <v>3.7894999999999999</v>
      </c>
      <c r="O24" s="44">
        <f t="shared" si="4"/>
        <v>651.78813559322032</v>
      </c>
      <c r="P24" s="44">
        <f t="shared" si="6"/>
        <v>651.78813559322032</v>
      </c>
    </row>
    <row r="25" spans="1:16" x14ac:dyDescent="0.25">
      <c r="A25" s="7" t="s">
        <v>421</v>
      </c>
      <c r="B25" s="7" t="str">
        <f t="shared" si="0"/>
        <v>ME12121250</v>
      </c>
      <c r="C25" s="7" t="s">
        <v>133</v>
      </c>
      <c r="D25" s="7" t="s">
        <v>23</v>
      </c>
      <c r="E25" s="24" t="s">
        <v>420</v>
      </c>
      <c r="F25" s="8" t="s">
        <v>27</v>
      </c>
      <c r="G25" s="8" t="s">
        <v>27</v>
      </c>
      <c r="H25" s="8" t="s">
        <v>27</v>
      </c>
      <c r="I25" s="70">
        <v>50</v>
      </c>
      <c r="J25" s="7" t="s">
        <v>55</v>
      </c>
      <c r="K25" s="23">
        <f t="shared" si="3"/>
        <v>553.49152542372883</v>
      </c>
      <c r="L25" s="23">
        <f>K25*I5</f>
        <v>553.49152542372883</v>
      </c>
      <c r="M25" s="11">
        <f t="shared" si="1"/>
        <v>163.28</v>
      </c>
      <c r="N25" s="6">
        <v>3.2656000000000001</v>
      </c>
      <c r="O25" s="44">
        <f t="shared" si="4"/>
        <v>562.99152542372883</v>
      </c>
      <c r="P25" s="44">
        <f t="shared" si="6"/>
        <v>562.99152542372883</v>
      </c>
    </row>
    <row r="26" spans="1:16" x14ac:dyDescent="0.25">
      <c r="A26" s="7" t="s">
        <v>422</v>
      </c>
      <c r="B26" s="7" t="str">
        <f t="shared" si="0"/>
        <v>MEW12121250</v>
      </c>
      <c r="C26" s="7" t="s">
        <v>133</v>
      </c>
      <c r="D26" s="7" t="s">
        <v>23</v>
      </c>
      <c r="E26" s="24" t="s">
        <v>420</v>
      </c>
      <c r="F26" s="8" t="s">
        <v>27</v>
      </c>
      <c r="G26" s="8" t="s">
        <v>27</v>
      </c>
      <c r="H26" s="8" t="s">
        <v>27</v>
      </c>
      <c r="I26" s="70">
        <v>50</v>
      </c>
      <c r="J26" s="7" t="s">
        <v>137</v>
      </c>
      <c r="K26" s="23">
        <f t="shared" si="3"/>
        <v>700.16949152542384</v>
      </c>
      <c r="L26" s="23">
        <f>K26*I5</f>
        <v>700.16949152542384</v>
      </c>
      <c r="M26" s="11">
        <f t="shared" si="1"/>
        <v>206.55</v>
      </c>
      <c r="N26" s="6">
        <v>4.1310000000000002</v>
      </c>
      <c r="O26" s="44">
        <f t="shared" si="4"/>
        <v>709.66949152542384</v>
      </c>
      <c r="P26" s="44">
        <f t="shared" si="6"/>
        <v>709.66949152542384</v>
      </c>
    </row>
    <row r="27" spans="1:16" x14ac:dyDescent="0.25">
      <c r="A27" s="7" t="s">
        <v>160</v>
      </c>
      <c r="B27" s="7" t="str">
        <f t="shared" si="0"/>
        <v>ME58121250</v>
      </c>
      <c r="C27" s="7" t="s">
        <v>133</v>
      </c>
      <c r="D27" s="7" t="s">
        <v>23</v>
      </c>
      <c r="E27" s="24" t="s">
        <v>161</v>
      </c>
      <c r="F27" s="7" t="s">
        <v>27</v>
      </c>
      <c r="G27" s="7" t="s">
        <v>25</v>
      </c>
      <c r="H27" s="7" t="s">
        <v>27</v>
      </c>
      <c r="I27" s="70">
        <v>50</v>
      </c>
      <c r="J27" s="7" t="s">
        <v>55</v>
      </c>
      <c r="K27" s="23">
        <f t="shared" si="3"/>
        <v>630.62711864406776</v>
      </c>
      <c r="L27" s="23">
        <f>IF(I27&gt;60,I5*K27/0.95,IF(I27&lt;61,I5*K27))</f>
        <v>630.62711864406776</v>
      </c>
      <c r="M27" s="11">
        <f t="shared" si="1"/>
        <v>186.035</v>
      </c>
      <c r="N27" s="6">
        <v>3.7206999999999999</v>
      </c>
      <c r="O27" s="44">
        <f t="shared" si="4"/>
        <v>640.12711864406776</v>
      </c>
      <c r="P27" s="44">
        <f t="shared" si="6"/>
        <v>640.12711864406776</v>
      </c>
    </row>
    <row r="28" spans="1:16" x14ac:dyDescent="0.25">
      <c r="A28" s="7" t="s">
        <v>162</v>
      </c>
      <c r="B28" s="7" t="str">
        <f t="shared" si="0"/>
        <v>MEW58121250</v>
      </c>
      <c r="C28" s="7" t="s">
        <v>133</v>
      </c>
      <c r="D28" s="7" t="s">
        <v>23</v>
      </c>
      <c r="E28" s="24" t="s">
        <v>161</v>
      </c>
      <c r="F28" s="7" t="s">
        <v>27</v>
      </c>
      <c r="G28" s="7" t="s">
        <v>25</v>
      </c>
      <c r="H28" s="7" t="s">
        <v>27</v>
      </c>
      <c r="I28" s="70">
        <v>50</v>
      </c>
      <c r="J28" s="7" t="s">
        <v>137</v>
      </c>
      <c r="K28" s="23">
        <f t="shared" si="3"/>
        <v>777.30508474576277</v>
      </c>
      <c r="L28" s="23">
        <f>IF(I28&gt;60,I5*K28/0.95,IF(I28&lt;61,I5*K28))</f>
        <v>777.30508474576277</v>
      </c>
      <c r="M28" s="11">
        <f t="shared" si="1"/>
        <v>229.30500000000001</v>
      </c>
      <c r="N28" s="6">
        <v>4.5861000000000001</v>
      </c>
      <c r="O28" s="44">
        <f t="shared" si="4"/>
        <v>786.80508474576277</v>
      </c>
      <c r="P28" s="44">
        <f t="shared" si="6"/>
        <v>786.80508474576277</v>
      </c>
    </row>
    <row r="29" spans="1:16" x14ac:dyDescent="0.25">
      <c r="A29" s="7" t="s">
        <v>163</v>
      </c>
      <c r="B29" s="7" t="str">
        <f t="shared" si="0"/>
        <v>ME34121250</v>
      </c>
      <c r="C29" s="7" t="s">
        <v>133</v>
      </c>
      <c r="D29" s="7" t="s">
        <v>23</v>
      </c>
      <c r="E29" s="24" t="s">
        <v>164</v>
      </c>
      <c r="F29" s="7" t="s">
        <v>27</v>
      </c>
      <c r="G29" s="7" t="s">
        <v>34</v>
      </c>
      <c r="H29" s="7" t="s">
        <v>27</v>
      </c>
      <c r="I29" s="70">
        <v>50</v>
      </c>
      <c r="J29" s="7" t="s">
        <v>55</v>
      </c>
      <c r="K29" s="23">
        <f t="shared" si="3"/>
        <v>692.69491525423734</v>
      </c>
      <c r="L29" s="23">
        <f>IF(I29&gt;60,I5*K29/0.95,IF(I29&lt;61,I5*K29))</f>
        <v>692.69491525423734</v>
      </c>
      <c r="M29" s="11">
        <f t="shared" si="1"/>
        <v>204.345</v>
      </c>
      <c r="N29" s="6">
        <v>4.0869</v>
      </c>
      <c r="O29" s="44">
        <f t="shared" si="4"/>
        <v>702.19491525423734</v>
      </c>
      <c r="P29" s="44">
        <f t="shared" si="6"/>
        <v>702.19491525423734</v>
      </c>
    </row>
    <row r="30" spans="1:16" x14ac:dyDescent="0.25">
      <c r="A30" s="7" t="s">
        <v>165</v>
      </c>
      <c r="B30" s="7" t="str">
        <f t="shared" si="0"/>
        <v>MEW34121250</v>
      </c>
      <c r="C30" s="7" t="s">
        <v>133</v>
      </c>
      <c r="D30" s="7" t="s">
        <v>23</v>
      </c>
      <c r="E30" s="24" t="s">
        <v>164</v>
      </c>
      <c r="F30" s="7" t="s">
        <v>27</v>
      </c>
      <c r="G30" s="7" t="s">
        <v>34</v>
      </c>
      <c r="H30" s="7" t="s">
        <v>27</v>
      </c>
      <c r="I30" s="70">
        <v>50</v>
      </c>
      <c r="J30" s="7" t="s">
        <v>137</v>
      </c>
      <c r="K30" s="23">
        <f t="shared" si="3"/>
        <v>839.37288135593224</v>
      </c>
      <c r="L30" s="23">
        <f>IF(I30&gt;60,I5*K30/0.95,IF(I30&lt;61,I5*K30))</f>
        <v>839.37288135593224</v>
      </c>
      <c r="M30" s="11">
        <f t="shared" si="1"/>
        <v>247.61500000000001</v>
      </c>
      <c r="N30" s="6">
        <v>4.9523000000000001</v>
      </c>
      <c r="O30" s="44">
        <f t="shared" si="4"/>
        <v>848.87288135593224</v>
      </c>
      <c r="P30" s="44">
        <f t="shared" si="6"/>
        <v>848.87288135593224</v>
      </c>
    </row>
    <row r="31" spans="1:16" x14ac:dyDescent="0.25">
      <c r="A31" s="7" t="s">
        <v>166</v>
      </c>
      <c r="B31" s="7" t="str">
        <f t="shared" si="0"/>
        <v>ME38143450</v>
      </c>
      <c r="C31" s="7" t="s">
        <v>133</v>
      </c>
      <c r="D31" s="7" t="s">
        <v>23</v>
      </c>
      <c r="E31" s="24" t="s">
        <v>167</v>
      </c>
      <c r="F31" s="7" t="s">
        <v>140</v>
      </c>
      <c r="G31" s="7" t="s">
        <v>26</v>
      </c>
      <c r="H31" s="7" t="s">
        <v>34</v>
      </c>
      <c r="I31" s="70">
        <v>50</v>
      </c>
      <c r="J31" s="7" t="s">
        <v>55</v>
      </c>
      <c r="K31" s="23">
        <f t="shared" si="3"/>
        <v>410.88135593220341</v>
      </c>
      <c r="L31" s="23">
        <f>IF(I31&gt;60,I5*K31/0.95,IF(I31&lt;61,I5*K31))</f>
        <v>410.88135593220341</v>
      </c>
      <c r="M31" s="11">
        <f t="shared" si="1"/>
        <v>121.21</v>
      </c>
      <c r="N31" s="6">
        <v>2.4241999999999999</v>
      </c>
      <c r="O31" s="44">
        <f t="shared" si="4"/>
        <v>420.38135593220341</v>
      </c>
      <c r="P31" s="44">
        <f t="shared" si="6"/>
        <v>420.38135593220341</v>
      </c>
    </row>
    <row r="32" spans="1:16" x14ac:dyDescent="0.25">
      <c r="A32" s="7" t="s">
        <v>168</v>
      </c>
      <c r="B32" s="7" t="str">
        <f t="shared" si="0"/>
        <v>MEW38143450</v>
      </c>
      <c r="C32" s="7" t="s">
        <v>133</v>
      </c>
      <c r="D32" s="7" t="s">
        <v>23</v>
      </c>
      <c r="E32" s="24" t="s">
        <v>167</v>
      </c>
      <c r="F32" s="7" t="s">
        <v>140</v>
      </c>
      <c r="G32" s="7" t="s">
        <v>26</v>
      </c>
      <c r="H32" s="7" t="s">
        <v>34</v>
      </c>
      <c r="I32" s="70">
        <v>50</v>
      </c>
      <c r="J32" s="7" t="s">
        <v>137</v>
      </c>
      <c r="K32" s="23">
        <f t="shared" si="3"/>
        <v>557.55932203389841</v>
      </c>
      <c r="L32" s="23">
        <f>IF(I32&gt;60,I5*K32/0.95,IF(I32&lt;61,I5*K32))</f>
        <v>557.55932203389841</v>
      </c>
      <c r="M32" s="11">
        <f t="shared" si="1"/>
        <v>164.48000000000002</v>
      </c>
      <c r="N32" s="6">
        <v>3.2896000000000001</v>
      </c>
      <c r="O32" s="44">
        <f t="shared" si="4"/>
        <v>567.05932203389841</v>
      </c>
      <c r="P32" s="44">
        <f t="shared" si="6"/>
        <v>567.05932203389841</v>
      </c>
    </row>
    <row r="33" spans="1:16" x14ac:dyDescent="0.25">
      <c r="A33" s="7" t="s">
        <v>169</v>
      </c>
      <c r="B33" s="7" t="str">
        <f t="shared" si="0"/>
        <v>ME12143450</v>
      </c>
      <c r="C33" s="7" t="s">
        <v>133</v>
      </c>
      <c r="D33" s="7" t="s">
        <v>23</v>
      </c>
      <c r="E33" s="24" t="s">
        <v>170</v>
      </c>
      <c r="F33" s="7" t="s">
        <v>140</v>
      </c>
      <c r="G33" s="7" t="s">
        <v>27</v>
      </c>
      <c r="H33" s="7" t="s">
        <v>34</v>
      </c>
      <c r="I33" s="70">
        <v>50</v>
      </c>
      <c r="J33" s="7" t="s">
        <v>55</v>
      </c>
      <c r="K33" s="23">
        <f t="shared" si="3"/>
        <v>468.2542372881357</v>
      </c>
      <c r="L33" s="23">
        <f>IF(I33&gt;60,I5*K33/0.95,IF(I33&lt;61,I5*K33))</f>
        <v>468.2542372881357</v>
      </c>
      <c r="M33" s="11">
        <f t="shared" si="1"/>
        <v>138.13500000000002</v>
      </c>
      <c r="N33" s="6">
        <v>2.7627000000000002</v>
      </c>
      <c r="O33" s="44">
        <f t="shared" si="4"/>
        <v>477.7542372881357</v>
      </c>
      <c r="P33" s="44">
        <f t="shared" si="6"/>
        <v>477.7542372881357</v>
      </c>
    </row>
    <row r="34" spans="1:16" x14ac:dyDescent="0.25">
      <c r="A34" s="7" t="s">
        <v>171</v>
      </c>
      <c r="B34" s="7" t="str">
        <f t="shared" si="0"/>
        <v>MEW12143450</v>
      </c>
      <c r="C34" s="7" t="s">
        <v>133</v>
      </c>
      <c r="D34" s="7" t="s">
        <v>23</v>
      </c>
      <c r="E34" s="24" t="s">
        <v>170</v>
      </c>
      <c r="F34" s="7" t="s">
        <v>140</v>
      </c>
      <c r="G34" s="7" t="s">
        <v>27</v>
      </c>
      <c r="H34" s="7" t="s">
        <v>34</v>
      </c>
      <c r="I34" s="70">
        <v>50</v>
      </c>
      <c r="J34" s="7" t="s">
        <v>137</v>
      </c>
      <c r="K34" s="23">
        <f t="shared" si="3"/>
        <v>614.93220338983053</v>
      </c>
      <c r="L34" s="23">
        <f>IF(I34&gt;60,I5*K34/0.95,IF(I34&lt;61,I5*K34))</f>
        <v>614.93220338983053</v>
      </c>
      <c r="M34" s="11">
        <f t="shared" si="1"/>
        <v>181.405</v>
      </c>
      <c r="N34" s="6">
        <v>3.6280999999999999</v>
      </c>
      <c r="O34" s="44">
        <f t="shared" si="4"/>
        <v>624.43220338983053</v>
      </c>
      <c r="P34" s="44">
        <f t="shared" si="6"/>
        <v>624.43220338983053</v>
      </c>
    </row>
    <row r="35" spans="1:16" x14ac:dyDescent="0.25">
      <c r="A35" s="7" t="s">
        <v>172</v>
      </c>
      <c r="B35" s="7" t="str">
        <f t="shared" si="0"/>
        <v>ME58143450</v>
      </c>
      <c r="C35" s="7" t="s">
        <v>133</v>
      </c>
      <c r="D35" s="7" t="s">
        <v>23</v>
      </c>
      <c r="E35" s="24" t="s">
        <v>173</v>
      </c>
      <c r="F35" s="7" t="s">
        <v>140</v>
      </c>
      <c r="G35" s="7" t="s">
        <v>25</v>
      </c>
      <c r="H35" s="7" t="s">
        <v>34</v>
      </c>
      <c r="I35" s="70">
        <v>50</v>
      </c>
      <c r="J35" s="7" t="s">
        <v>55</v>
      </c>
      <c r="K35" s="23">
        <f t="shared" si="3"/>
        <v>548.94915254237287</v>
      </c>
      <c r="L35" s="23">
        <f>IF(I35&gt;60,I5*K35/0.95,IF(I35&lt;61,I5*K35))</f>
        <v>548.94915254237287</v>
      </c>
      <c r="M35" s="11">
        <f t="shared" si="1"/>
        <v>161.94</v>
      </c>
      <c r="N35" s="6">
        <v>3.2387999999999999</v>
      </c>
      <c r="O35" s="44">
        <f t="shared" si="4"/>
        <v>558.44915254237287</v>
      </c>
      <c r="P35" s="44">
        <f t="shared" si="6"/>
        <v>558.44915254237287</v>
      </c>
    </row>
    <row r="36" spans="1:16" x14ac:dyDescent="0.25">
      <c r="A36" s="7" t="s">
        <v>174</v>
      </c>
      <c r="B36" s="7" t="str">
        <f t="shared" si="0"/>
        <v>MEW58143450</v>
      </c>
      <c r="C36" s="7" t="s">
        <v>133</v>
      </c>
      <c r="D36" s="7" t="s">
        <v>23</v>
      </c>
      <c r="E36" s="24" t="s">
        <v>173</v>
      </c>
      <c r="F36" s="7" t="s">
        <v>140</v>
      </c>
      <c r="G36" s="7" t="s">
        <v>25</v>
      </c>
      <c r="H36" s="7" t="s">
        <v>34</v>
      </c>
      <c r="I36" s="70">
        <v>50</v>
      </c>
      <c r="J36" s="7" t="s">
        <v>137</v>
      </c>
      <c r="K36" s="23">
        <f t="shared" si="3"/>
        <v>695.62711864406776</v>
      </c>
      <c r="L36" s="23">
        <f>IF(I36&gt;60,I5*K36/0.95,IF(I36&lt;61,I5*K36))</f>
        <v>695.62711864406776</v>
      </c>
      <c r="M36" s="11">
        <f t="shared" si="1"/>
        <v>205.20999999999998</v>
      </c>
      <c r="N36" s="6">
        <v>4.1041999999999996</v>
      </c>
      <c r="O36" s="44">
        <f t="shared" si="4"/>
        <v>705.12711864406776</v>
      </c>
      <c r="P36" s="44">
        <f t="shared" si="6"/>
        <v>705.12711864406776</v>
      </c>
    </row>
    <row r="37" spans="1:16" x14ac:dyDescent="0.25">
      <c r="A37" s="7" t="s">
        <v>175</v>
      </c>
      <c r="B37" s="7" t="str">
        <f t="shared" si="0"/>
        <v>ME58383450</v>
      </c>
      <c r="C37" s="7" t="s">
        <v>133</v>
      </c>
      <c r="D37" s="7" t="s">
        <v>23</v>
      </c>
      <c r="E37" s="24" t="s">
        <v>176</v>
      </c>
      <c r="F37" s="7" t="s">
        <v>26</v>
      </c>
      <c r="G37" s="7" t="s">
        <v>25</v>
      </c>
      <c r="H37" s="7" t="s">
        <v>34</v>
      </c>
      <c r="I37" s="70">
        <v>50</v>
      </c>
      <c r="J37" s="7" t="s">
        <v>55</v>
      </c>
      <c r="K37" s="23">
        <f t="shared" si="3"/>
        <v>609.69491525423723</v>
      </c>
      <c r="L37" s="23">
        <f>IF(I37&gt;60,I5*K37/0.95,IF(I37&lt;61,I5*K37))</f>
        <v>609.69491525423723</v>
      </c>
      <c r="M37" s="11">
        <f t="shared" si="1"/>
        <v>179.85999999999999</v>
      </c>
      <c r="N37" s="6">
        <v>3.5972</v>
      </c>
      <c r="O37" s="44">
        <f t="shared" si="4"/>
        <v>619.19491525423723</v>
      </c>
      <c r="P37" s="44">
        <f t="shared" si="6"/>
        <v>619.19491525423723</v>
      </c>
    </row>
    <row r="38" spans="1:16" x14ac:dyDescent="0.25">
      <c r="A38" s="7" t="s">
        <v>177</v>
      </c>
      <c r="B38" s="7" t="str">
        <f t="shared" si="0"/>
        <v>MEW58383450</v>
      </c>
      <c r="C38" s="7" t="s">
        <v>133</v>
      </c>
      <c r="D38" s="7" t="s">
        <v>23</v>
      </c>
      <c r="E38" s="24" t="s">
        <v>176</v>
      </c>
      <c r="F38" s="7" t="s">
        <v>26</v>
      </c>
      <c r="G38" s="7" t="s">
        <v>25</v>
      </c>
      <c r="H38" s="7" t="s">
        <v>34</v>
      </c>
      <c r="I38" s="70">
        <v>50</v>
      </c>
      <c r="J38" s="7" t="s">
        <v>137</v>
      </c>
      <c r="K38" s="23">
        <f t="shared" si="3"/>
        <v>756.37288135593224</v>
      </c>
      <c r="L38" s="23">
        <f>IF(I38&gt;60,I5*K38/0.95,IF(I38&lt;61,I5*K38))</f>
        <v>756.37288135593224</v>
      </c>
      <c r="M38" s="11">
        <f t="shared" si="1"/>
        <v>223.13</v>
      </c>
      <c r="N38" s="6">
        <v>4.4626000000000001</v>
      </c>
      <c r="O38" s="44">
        <f t="shared" si="4"/>
        <v>765.87288135593224</v>
      </c>
      <c r="P38" s="44">
        <f t="shared" si="6"/>
        <v>765.87288135593224</v>
      </c>
    </row>
    <row r="39" spans="1:16" x14ac:dyDescent="0.25">
      <c r="A39" s="7" t="s">
        <v>178</v>
      </c>
      <c r="B39" s="7" t="str">
        <f t="shared" si="0"/>
        <v>ME12383450</v>
      </c>
      <c r="C39" s="7" t="s">
        <v>133</v>
      </c>
      <c r="D39" s="7" t="s">
        <v>23</v>
      </c>
      <c r="E39" s="24" t="s">
        <v>179</v>
      </c>
      <c r="F39" s="7" t="s">
        <v>54</v>
      </c>
      <c r="G39" s="7" t="s">
        <v>27</v>
      </c>
      <c r="H39" s="7" t="s">
        <v>34</v>
      </c>
      <c r="I39" s="70">
        <v>50</v>
      </c>
      <c r="J39" s="7" t="s">
        <v>55</v>
      </c>
      <c r="K39" s="23">
        <f t="shared" si="3"/>
        <v>530.01694915254234</v>
      </c>
      <c r="L39" s="23">
        <f>IF(I39&gt;60,I5*K39/0.95,IF(I39&lt;61,I5*K39))</f>
        <v>530.01694915254234</v>
      </c>
      <c r="M39" s="11">
        <f t="shared" si="1"/>
        <v>156.35499999999999</v>
      </c>
      <c r="N39" s="6">
        <v>3.1271</v>
      </c>
      <c r="O39" s="44">
        <f t="shared" si="4"/>
        <v>539.51694915254234</v>
      </c>
      <c r="P39" s="44">
        <f t="shared" si="6"/>
        <v>539.51694915254234</v>
      </c>
    </row>
    <row r="40" spans="1:16" x14ac:dyDescent="0.25">
      <c r="A40" s="7" t="s">
        <v>180</v>
      </c>
      <c r="B40" s="7" t="str">
        <f t="shared" si="0"/>
        <v>MEW12383450</v>
      </c>
      <c r="C40" s="7" t="s">
        <v>133</v>
      </c>
      <c r="D40" s="7" t="s">
        <v>23</v>
      </c>
      <c r="E40" s="24" t="s">
        <v>179</v>
      </c>
      <c r="F40" s="7" t="s">
        <v>54</v>
      </c>
      <c r="G40" s="7" t="s">
        <v>27</v>
      </c>
      <c r="H40" s="7" t="s">
        <v>34</v>
      </c>
      <c r="I40" s="70">
        <v>50</v>
      </c>
      <c r="J40" s="7" t="s">
        <v>137</v>
      </c>
      <c r="K40" s="23">
        <f t="shared" si="3"/>
        <v>676.69491525423734</v>
      </c>
      <c r="L40" s="23">
        <f>IF(I40&gt;60,I5*K40/0.95,IF(I40&lt;61,I5*K40))</f>
        <v>676.69491525423734</v>
      </c>
      <c r="M40" s="11">
        <f t="shared" si="1"/>
        <v>199.625</v>
      </c>
      <c r="N40" s="6">
        <v>3.9925000000000002</v>
      </c>
      <c r="O40" s="44">
        <f t="shared" si="4"/>
        <v>686.19491525423734</v>
      </c>
      <c r="P40" s="44">
        <f t="shared" si="6"/>
        <v>686.19491525423734</v>
      </c>
    </row>
    <row r="41" spans="1:16" x14ac:dyDescent="0.25">
      <c r="A41" s="7" t="s">
        <v>181</v>
      </c>
      <c r="B41" s="7" t="str">
        <f t="shared" ref="B41:B106" si="7">_xlfn.CONCAT(A41,I41)</f>
        <v>ME38343450</v>
      </c>
      <c r="C41" s="7" t="s">
        <v>133</v>
      </c>
      <c r="D41" s="7" t="s">
        <v>23</v>
      </c>
      <c r="E41" s="24" t="s">
        <v>182</v>
      </c>
      <c r="F41" s="7" t="s">
        <v>26</v>
      </c>
      <c r="G41" s="7" t="s">
        <v>34</v>
      </c>
      <c r="H41" s="7" t="s">
        <v>34</v>
      </c>
      <c r="I41" s="70">
        <v>50</v>
      </c>
      <c r="J41" s="7" t="s">
        <v>55</v>
      </c>
      <c r="K41" s="23">
        <f t="shared" si="3"/>
        <v>676.67796610169501</v>
      </c>
      <c r="L41" s="23">
        <f>IF(I41&gt;60,I5*K41/0.95,IF(I41&lt;61,I5*K41))</f>
        <v>676.67796610169501</v>
      </c>
      <c r="M41" s="11">
        <f t="shared" si="1"/>
        <v>199.62</v>
      </c>
      <c r="N41" s="6">
        <v>3.9923999999999999</v>
      </c>
      <c r="O41" s="44">
        <f t="shared" si="4"/>
        <v>686.17796610169501</v>
      </c>
      <c r="P41" s="44">
        <f t="shared" ref="P41:P44" si="8">O41</f>
        <v>686.17796610169501</v>
      </c>
    </row>
    <row r="42" spans="1:16" x14ac:dyDescent="0.25">
      <c r="A42" s="7" t="s">
        <v>183</v>
      </c>
      <c r="B42" s="7" t="str">
        <f t="shared" si="7"/>
        <v>MEW38343450</v>
      </c>
      <c r="C42" s="7" t="s">
        <v>133</v>
      </c>
      <c r="D42" s="7" t="s">
        <v>23</v>
      </c>
      <c r="E42" s="24" t="s">
        <v>182</v>
      </c>
      <c r="F42" s="7" t="s">
        <v>26</v>
      </c>
      <c r="G42" s="7" t="s">
        <v>34</v>
      </c>
      <c r="H42" s="7" t="s">
        <v>34</v>
      </c>
      <c r="I42" s="70">
        <v>50</v>
      </c>
      <c r="J42" s="7" t="s">
        <v>137</v>
      </c>
      <c r="K42" s="23">
        <f t="shared" si="3"/>
        <v>823.3559322033899</v>
      </c>
      <c r="L42" s="23">
        <f>IF(I42&gt;60,I5*K42/0.95,IF(I42&lt;61,I5*K42))</f>
        <v>823.3559322033899</v>
      </c>
      <c r="M42" s="11">
        <f t="shared" si="1"/>
        <v>242.89000000000001</v>
      </c>
      <c r="N42" s="6">
        <v>4.8578000000000001</v>
      </c>
      <c r="O42" s="44">
        <f t="shared" si="4"/>
        <v>832.8559322033899</v>
      </c>
      <c r="P42" s="44">
        <f t="shared" si="8"/>
        <v>832.8559322033899</v>
      </c>
    </row>
    <row r="43" spans="1:16" x14ac:dyDescent="0.25">
      <c r="A43" s="7" t="s">
        <v>184</v>
      </c>
      <c r="B43" s="7" t="str">
        <f t="shared" si="7"/>
        <v>ME38783450</v>
      </c>
      <c r="C43" s="7" t="s">
        <v>133</v>
      </c>
      <c r="D43" s="7" t="s">
        <v>23</v>
      </c>
      <c r="E43" s="24" t="s">
        <v>185</v>
      </c>
      <c r="F43" s="7" t="s">
        <v>26</v>
      </c>
      <c r="G43" s="7" t="s">
        <v>39</v>
      </c>
      <c r="H43" s="7" t="s">
        <v>34</v>
      </c>
      <c r="I43" s="70">
        <v>50</v>
      </c>
      <c r="J43" s="7" t="s">
        <v>55</v>
      </c>
      <c r="K43" s="23">
        <f t="shared" si="3"/>
        <v>1054.5084745762713</v>
      </c>
      <c r="L43" s="23">
        <f>IF(I43&gt;60,I5*K43/0.95,IF(I43&lt;61,I5*K43))</f>
        <v>1054.5084745762713</v>
      </c>
      <c r="M43" s="11">
        <f t="shared" ref="M43:M74" si="9">N43*I43</f>
        <v>311.08</v>
      </c>
      <c r="N43" s="6">
        <v>6.2215999999999996</v>
      </c>
      <c r="O43" s="44">
        <f t="shared" si="4"/>
        <v>1064.0084745762713</v>
      </c>
      <c r="P43" s="44">
        <f t="shared" si="8"/>
        <v>1064.0084745762713</v>
      </c>
    </row>
    <row r="44" spans="1:16" x14ac:dyDescent="0.25">
      <c r="A44" s="7" t="s">
        <v>186</v>
      </c>
      <c r="B44" s="7" t="str">
        <f t="shared" si="7"/>
        <v>MEW38783450</v>
      </c>
      <c r="C44" s="7" t="s">
        <v>133</v>
      </c>
      <c r="D44" s="7" t="s">
        <v>23</v>
      </c>
      <c r="E44" s="24" t="s">
        <v>185</v>
      </c>
      <c r="F44" s="7" t="s">
        <v>26</v>
      </c>
      <c r="G44" s="7" t="s">
        <v>39</v>
      </c>
      <c r="H44" s="7" t="s">
        <v>34</v>
      </c>
      <c r="I44" s="70">
        <v>50</v>
      </c>
      <c r="J44" s="7" t="s">
        <v>137</v>
      </c>
      <c r="K44" s="23">
        <f t="shared" si="3"/>
        <v>1201.1864406779659</v>
      </c>
      <c r="L44" s="23">
        <f>IF(I44&gt;60,I5*K44/0.95,IF(I44&lt;61,I5*K44))</f>
        <v>1201.1864406779659</v>
      </c>
      <c r="M44" s="11">
        <f t="shared" si="9"/>
        <v>354.34999999999997</v>
      </c>
      <c r="N44" s="6">
        <v>7.0869999999999997</v>
      </c>
      <c r="O44" s="44">
        <f t="shared" si="4"/>
        <v>1210.6864406779659</v>
      </c>
      <c r="P44" s="44">
        <f t="shared" si="8"/>
        <v>1210.6864406779659</v>
      </c>
    </row>
    <row r="45" spans="1:16" x14ac:dyDescent="0.25">
      <c r="A45" s="7" t="s">
        <v>187</v>
      </c>
      <c r="B45" s="7" t="str">
        <f t="shared" si="7"/>
        <v>ME58123450</v>
      </c>
      <c r="C45" s="7" t="s">
        <v>133</v>
      </c>
      <c r="D45" s="7" t="s">
        <v>23</v>
      </c>
      <c r="E45" s="24" t="s">
        <v>188</v>
      </c>
      <c r="F45" s="7" t="s">
        <v>27</v>
      </c>
      <c r="G45" s="7" t="s">
        <v>25</v>
      </c>
      <c r="H45" s="7" t="s">
        <v>34</v>
      </c>
      <c r="I45" s="70">
        <v>50</v>
      </c>
      <c r="J45" s="7" t="s">
        <v>55</v>
      </c>
      <c r="K45" s="23">
        <f t="shared" si="3"/>
        <v>667.06779661016947</v>
      </c>
      <c r="L45" s="23">
        <f>IF(I45&gt;60,I5*K45/0.95,IF(I45&lt;61,I5*K45))</f>
        <v>667.06779661016947</v>
      </c>
      <c r="M45" s="11">
        <f t="shared" si="9"/>
        <v>196.785</v>
      </c>
      <c r="N45" s="6">
        <v>3.9357000000000002</v>
      </c>
      <c r="O45" s="44">
        <f t="shared" si="4"/>
        <v>676.56779661016947</v>
      </c>
      <c r="P45" s="44">
        <f t="shared" ref="P45:P76" si="10">O45</f>
        <v>676.56779661016947</v>
      </c>
    </row>
    <row r="46" spans="1:16" x14ac:dyDescent="0.25">
      <c r="A46" s="7" t="s">
        <v>189</v>
      </c>
      <c r="B46" s="7" t="str">
        <f t="shared" si="7"/>
        <v>MEW58123450</v>
      </c>
      <c r="C46" s="7" t="s">
        <v>133</v>
      </c>
      <c r="D46" s="7" t="s">
        <v>23</v>
      </c>
      <c r="E46" s="24" t="s">
        <v>188</v>
      </c>
      <c r="F46" s="7" t="s">
        <v>27</v>
      </c>
      <c r="G46" s="7" t="s">
        <v>25</v>
      </c>
      <c r="H46" s="7" t="s">
        <v>34</v>
      </c>
      <c r="I46" s="70">
        <v>50</v>
      </c>
      <c r="J46" s="7" t="s">
        <v>137</v>
      </c>
      <c r="K46" s="23">
        <f t="shared" si="3"/>
        <v>813.74576271186447</v>
      </c>
      <c r="L46" s="23">
        <f>IF(I46&gt;60,I5*K46/0.95,IF(I46&lt;61,I5*K46))</f>
        <v>813.74576271186447</v>
      </c>
      <c r="M46" s="11">
        <f t="shared" si="9"/>
        <v>240.05500000000001</v>
      </c>
      <c r="N46" s="6">
        <v>4.8010999999999999</v>
      </c>
      <c r="O46" s="44">
        <f t="shared" si="4"/>
        <v>823.24576271186447</v>
      </c>
      <c r="P46" s="44">
        <f t="shared" si="10"/>
        <v>823.24576271186447</v>
      </c>
    </row>
    <row r="47" spans="1:16" x14ac:dyDescent="0.25">
      <c r="A47" s="7" t="s">
        <v>190</v>
      </c>
      <c r="B47" s="7" t="str">
        <f t="shared" si="7"/>
        <v>ME34123450</v>
      </c>
      <c r="C47" s="7" t="s">
        <v>133</v>
      </c>
      <c r="D47" s="7" t="s">
        <v>23</v>
      </c>
      <c r="E47" s="24" t="s">
        <v>191</v>
      </c>
      <c r="F47" s="7" t="s">
        <v>27</v>
      </c>
      <c r="G47" s="7" t="s">
        <v>34</v>
      </c>
      <c r="H47" s="7" t="s">
        <v>34</v>
      </c>
      <c r="I47" s="70">
        <v>50</v>
      </c>
      <c r="J47" s="7" t="s">
        <v>55</v>
      </c>
      <c r="K47" s="23">
        <f t="shared" si="3"/>
        <v>734.05084745762713</v>
      </c>
      <c r="L47" s="23">
        <f>IF(I47&gt;60,I5*K47/0.95,IF(I47&lt;61,I5*K47))</f>
        <v>734.05084745762713</v>
      </c>
      <c r="M47" s="11">
        <f t="shared" si="9"/>
        <v>216.54499999999999</v>
      </c>
      <c r="N47" s="6">
        <v>4.3308999999999997</v>
      </c>
      <c r="O47" s="44">
        <f t="shared" si="4"/>
        <v>743.55084745762713</v>
      </c>
      <c r="P47" s="44">
        <f t="shared" si="10"/>
        <v>743.55084745762713</v>
      </c>
    </row>
    <row r="48" spans="1:16" x14ac:dyDescent="0.25">
      <c r="A48" s="7" t="s">
        <v>192</v>
      </c>
      <c r="B48" s="7" t="str">
        <f t="shared" si="7"/>
        <v>MEW34123450</v>
      </c>
      <c r="C48" s="7" t="s">
        <v>133</v>
      </c>
      <c r="D48" s="7" t="s">
        <v>23</v>
      </c>
      <c r="E48" s="24" t="s">
        <v>191</v>
      </c>
      <c r="F48" s="7" t="s">
        <v>27</v>
      </c>
      <c r="G48" s="7" t="s">
        <v>34</v>
      </c>
      <c r="H48" s="7" t="s">
        <v>34</v>
      </c>
      <c r="I48" s="70">
        <v>50</v>
      </c>
      <c r="J48" s="7" t="s">
        <v>137</v>
      </c>
      <c r="K48" s="23">
        <f t="shared" si="3"/>
        <v>880.72881355932202</v>
      </c>
      <c r="L48" s="23">
        <f>IF(I48&gt;60,I5*K48/0.95,IF(I48&lt;61,I5*K48))</f>
        <v>880.72881355932202</v>
      </c>
      <c r="M48" s="11">
        <f t="shared" si="9"/>
        <v>259.815</v>
      </c>
      <c r="N48" s="6">
        <v>5.1962999999999999</v>
      </c>
      <c r="O48" s="44">
        <f t="shared" si="4"/>
        <v>890.22881355932202</v>
      </c>
      <c r="P48" s="44">
        <f t="shared" si="10"/>
        <v>890.22881355932202</v>
      </c>
    </row>
    <row r="49" spans="1:16" x14ac:dyDescent="0.25">
      <c r="A49" s="7" t="s">
        <v>193</v>
      </c>
      <c r="B49" s="7" t="str">
        <f t="shared" si="7"/>
        <v>ME3814150</v>
      </c>
      <c r="C49" s="7" t="s">
        <v>133</v>
      </c>
      <c r="D49" s="7" t="s">
        <v>23</v>
      </c>
      <c r="E49" s="24" t="s">
        <v>194</v>
      </c>
      <c r="F49" s="7" t="s">
        <v>140</v>
      </c>
      <c r="G49" s="7" t="s">
        <v>26</v>
      </c>
      <c r="H49" s="7" t="s">
        <v>69</v>
      </c>
      <c r="I49" s="70">
        <v>50</v>
      </c>
      <c r="J49" s="7" t="s">
        <v>55</v>
      </c>
      <c r="K49" s="23">
        <f t="shared" si="3"/>
        <v>465.62711864406776</v>
      </c>
      <c r="L49" s="23">
        <f>IF(I49&gt;60,I5*K49/0.95,IF(I49&lt;61,I5*K49))</f>
        <v>465.62711864406776</v>
      </c>
      <c r="M49" s="11">
        <f t="shared" si="9"/>
        <v>137.35999999999999</v>
      </c>
      <c r="N49" s="6">
        <v>2.7471999999999999</v>
      </c>
      <c r="O49" s="44">
        <f t="shared" si="4"/>
        <v>475.12711864406776</v>
      </c>
      <c r="P49" s="44">
        <f t="shared" si="10"/>
        <v>475.12711864406776</v>
      </c>
    </row>
    <row r="50" spans="1:16" x14ac:dyDescent="0.25">
      <c r="A50" s="7" t="s">
        <v>195</v>
      </c>
      <c r="B50" s="7" t="str">
        <f t="shared" si="7"/>
        <v>MEW3814150</v>
      </c>
      <c r="C50" s="7" t="s">
        <v>133</v>
      </c>
      <c r="D50" s="7" t="s">
        <v>23</v>
      </c>
      <c r="E50" s="24" t="s">
        <v>194</v>
      </c>
      <c r="F50" s="7" t="s">
        <v>140</v>
      </c>
      <c r="G50" s="7" t="s">
        <v>26</v>
      </c>
      <c r="H50" s="7" t="s">
        <v>69</v>
      </c>
      <c r="I50" s="70">
        <v>50</v>
      </c>
      <c r="J50" s="7" t="s">
        <v>137</v>
      </c>
      <c r="K50" s="23">
        <f t="shared" si="3"/>
        <v>612.30508474576277</v>
      </c>
      <c r="L50" s="23">
        <f>IF(I50&gt;60,I5*K50/0.95,IF(I50&lt;61,I5*K50))</f>
        <v>612.30508474576277</v>
      </c>
      <c r="M50" s="11">
        <f t="shared" si="9"/>
        <v>180.63</v>
      </c>
      <c r="N50" s="6">
        <v>3.6126</v>
      </c>
      <c r="O50" s="44">
        <f t="shared" si="4"/>
        <v>621.80508474576277</v>
      </c>
      <c r="P50" s="44">
        <f t="shared" si="10"/>
        <v>621.80508474576277</v>
      </c>
    </row>
    <row r="51" spans="1:16" x14ac:dyDescent="0.25">
      <c r="A51" s="7" t="s">
        <v>196</v>
      </c>
      <c r="B51" s="7" t="str">
        <f>_xlfn.CONCAT(A51,I51)</f>
        <v>ME1214130</v>
      </c>
      <c r="C51" s="7" t="s">
        <v>133</v>
      </c>
      <c r="D51" s="7" t="s">
        <v>23</v>
      </c>
      <c r="E51" s="24" t="s">
        <v>197</v>
      </c>
      <c r="F51" s="7" t="s">
        <v>140</v>
      </c>
      <c r="G51" s="7" t="s">
        <v>27</v>
      </c>
      <c r="H51" s="7" t="s">
        <v>69</v>
      </c>
      <c r="I51" s="70">
        <v>30</v>
      </c>
      <c r="J51" s="7" t="s">
        <v>55</v>
      </c>
      <c r="K51" s="23">
        <f t="shared" si="3"/>
        <v>317.05423728813565</v>
      </c>
      <c r="L51" s="23">
        <f>IF(I51&gt;60,I5*K51/0.95,IF(I51&lt;61,I5*K51))</f>
        <v>317.05423728813565</v>
      </c>
      <c r="M51" s="11">
        <f t="shared" si="9"/>
        <v>93.531000000000006</v>
      </c>
      <c r="N51" s="6">
        <v>3.1177000000000001</v>
      </c>
      <c r="O51" s="44">
        <f t="shared" si="4"/>
        <v>326.55423728813565</v>
      </c>
      <c r="P51" s="44">
        <f t="shared" si="10"/>
        <v>326.55423728813565</v>
      </c>
    </row>
    <row r="52" spans="1:16" x14ac:dyDescent="0.25">
      <c r="A52" s="7" t="s">
        <v>198</v>
      </c>
      <c r="B52" s="7" t="str">
        <f t="shared" si="7"/>
        <v>MEW1214150</v>
      </c>
      <c r="C52" s="7" t="s">
        <v>133</v>
      </c>
      <c r="D52" s="7" t="s">
        <v>23</v>
      </c>
      <c r="E52" s="24" t="s">
        <v>197</v>
      </c>
      <c r="F52" s="7" t="s">
        <v>140</v>
      </c>
      <c r="G52" s="7" t="s">
        <v>27</v>
      </c>
      <c r="H52" s="7" t="s">
        <v>69</v>
      </c>
      <c r="I52" s="70">
        <v>50</v>
      </c>
      <c r="J52" s="7" t="s">
        <v>137</v>
      </c>
      <c r="K52" s="23">
        <f t="shared" si="3"/>
        <v>675.10169491525426</v>
      </c>
      <c r="L52" s="23">
        <f>IF(I52&gt;60,I5*K52/0.95,IF(I52&lt;61,I5*K52))</f>
        <v>675.10169491525426</v>
      </c>
      <c r="M52" s="11">
        <f t="shared" si="9"/>
        <v>199.155</v>
      </c>
      <c r="N52" s="6">
        <v>3.9830999999999999</v>
      </c>
      <c r="O52" s="44">
        <f t="shared" si="4"/>
        <v>684.60169491525426</v>
      </c>
      <c r="P52" s="44">
        <f t="shared" si="10"/>
        <v>684.60169491525426</v>
      </c>
    </row>
    <row r="53" spans="1:16" x14ac:dyDescent="0.25">
      <c r="A53" s="7" t="s">
        <v>199</v>
      </c>
      <c r="B53" s="7" t="str">
        <f t="shared" si="7"/>
        <v>ME5814150</v>
      </c>
      <c r="C53" s="7" t="s">
        <v>133</v>
      </c>
      <c r="D53" s="7" t="s">
        <v>23</v>
      </c>
      <c r="E53" s="24" t="s">
        <v>200</v>
      </c>
      <c r="F53" s="7" t="s">
        <v>140</v>
      </c>
      <c r="G53" s="7" t="s">
        <v>25</v>
      </c>
      <c r="H53" s="7" t="s">
        <v>69</v>
      </c>
      <c r="I53" s="70">
        <v>50</v>
      </c>
      <c r="J53" s="7" t="s">
        <v>55</v>
      </c>
      <c r="K53" s="23">
        <f t="shared" si="3"/>
        <v>608.77966101694915</v>
      </c>
      <c r="L53" s="23">
        <f>IF(I53&gt;60,I5*K53/0.95,IF(I53&lt;61,I5*K53))</f>
        <v>608.77966101694915</v>
      </c>
      <c r="M53" s="11">
        <f t="shared" si="9"/>
        <v>179.59</v>
      </c>
      <c r="N53" s="6">
        <v>3.5918000000000001</v>
      </c>
      <c r="O53" s="44">
        <f t="shared" si="4"/>
        <v>618.27966101694915</v>
      </c>
      <c r="P53" s="44">
        <f t="shared" si="10"/>
        <v>618.27966101694915</v>
      </c>
    </row>
    <row r="54" spans="1:16" x14ac:dyDescent="0.25">
      <c r="A54" s="7" t="s">
        <v>201</v>
      </c>
      <c r="B54" s="7" t="str">
        <f t="shared" si="7"/>
        <v>MEW5814150</v>
      </c>
      <c r="C54" s="7" t="s">
        <v>133</v>
      </c>
      <c r="D54" s="7" t="s">
        <v>23</v>
      </c>
      <c r="E54" s="24" t="s">
        <v>202</v>
      </c>
      <c r="F54" s="7" t="s">
        <v>140</v>
      </c>
      <c r="G54" s="7" t="s">
        <v>25</v>
      </c>
      <c r="H54" s="7" t="s">
        <v>69</v>
      </c>
      <c r="I54" s="70">
        <v>50</v>
      </c>
      <c r="J54" s="7" t="s">
        <v>137</v>
      </c>
      <c r="K54" s="23">
        <f t="shared" si="3"/>
        <v>755.45762711864415</v>
      </c>
      <c r="L54" s="23">
        <f>IF(I54&gt;60,I5*K54/0.95,IF(I54&lt;61,I5*K54))</f>
        <v>755.45762711864415</v>
      </c>
      <c r="M54" s="11">
        <f t="shared" si="9"/>
        <v>222.86</v>
      </c>
      <c r="N54" s="6">
        <v>4.4572000000000003</v>
      </c>
      <c r="O54" s="44">
        <f t="shared" si="4"/>
        <v>764.95762711864415</v>
      </c>
      <c r="P54" s="44">
        <f t="shared" si="10"/>
        <v>764.95762711864415</v>
      </c>
    </row>
    <row r="55" spans="1:16" x14ac:dyDescent="0.25">
      <c r="A55" s="7" t="s">
        <v>203</v>
      </c>
      <c r="B55" s="7" t="str">
        <f t="shared" si="7"/>
        <v>ME3414150</v>
      </c>
      <c r="C55" s="7" t="s">
        <v>133</v>
      </c>
      <c r="D55" s="7" t="s">
        <v>23</v>
      </c>
      <c r="E55" s="24" t="s">
        <v>204</v>
      </c>
      <c r="F55" s="7" t="s">
        <v>140</v>
      </c>
      <c r="G55" s="7" t="s">
        <v>34</v>
      </c>
      <c r="H55" s="7" t="s">
        <v>69</v>
      </c>
      <c r="I55" s="70">
        <v>50</v>
      </c>
      <c r="J55" s="7" t="s">
        <v>55</v>
      </c>
      <c r="K55" s="23">
        <f t="shared" si="3"/>
        <v>681.86440677966095</v>
      </c>
      <c r="L55" s="23">
        <f>IF(I55&gt;60,I5*K55/0.95,IF(I55&lt;61,I5*K55))</f>
        <v>681.86440677966095</v>
      </c>
      <c r="M55" s="11">
        <f t="shared" si="9"/>
        <v>201.14999999999998</v>
      </c>
      <c r="N55" s="6">
        <v>4.0229999999999997</v>
      </c>
      <c r="O55" s="44">
        <f t="shared" si="4"/>
        <v>691.36440677966095</v>
      </c>
      <c r="P55" s="44">
        <f t="shared" si="10"/>
        <v>691.36440677966095</v>
      </c>
    </row>
    <row r="56" spans="1:16" x14ac:dyDescent="0.25">
      <c r="A56" s="7" t="s">
        <v>205</v>
      </c>
      <c r="B56" s="7" t="str">
        <f t="shared" si="7"/>
        <v>MEW3414150</v>
      </c>
      <c r="C56" s="7" t="s">
        <v>133</v>
      </c>
      <c r="D56" s="7" t="s">
        <v>23</v>
      </c>
      <c r="E56" s="24" t="s">
        <v>204</v>
      </c>
      <c r="F56" s="7" t="s">
        <v>140</v>
      </c>
      <c r="G56" s="7" t="s">
        <v>34</v>
      </c>
      <c r="H56" s="7" t="s">
        <v>69</v>
      </c>
      <c r="I56" s="70">
        <v>50</v>
      </c>
      <c r="J56" s="7" t="s">
        <v>137</v>
      </c>
      <c r="K56" s="23">
        <f t="shared" si="3"/>
        <v>828.54237288135596</v>
      </c>
      <c r="L56" s="23">
        <f>IF(I56&gt;60,I5*K56/0.95,IF(I56&lt;61,I5*K56))</f>
        <v>828.54237288135596</v>
      </c>
      <c r="M56" s="11">
        <f t="shared" si="9"/>
        <v>244.42</v>
      </c>
      <c r="N56" s="6">
        <v>4.8883999999999999</v>
      </c>
      <c r="O56" s="44">
        <f t="shared" si="4"/>
        <v>838.04237288135596</v>
      </c>
      <c r="P56" s="44">
        <f t="shared" si="10"/>
        <v>838.04237288135596</v>
      </c>
    </row>
    <row r="57" spans="1:16" x14ac:dyDescent="0.25">
      <c r="A57" s="7" t="s">
        <v>206</v>
      </c>
      <c r="B57" s="7" t="str">
        <f t="shared" si="7"/>
        <v>ME5838150</v>
      </c>
      <c r="C57" s="7" t="s">
        <v>133</v>
      </c>
      <c r="D57" s="7" t="s">
        <v>23</v>
      </c>
      <c r="E57" s="24" t="s">
        <v>207</v>
      </c>
      <c r="F57" s="7" t="s">
        <v>26</v>
      </c>
      <c r="G57" s="7" t="s">
        <v>25</v>
      </c>
      <c r="H57" s="7" t="s">
        <v>69</v>
      </c>
      <c r="I57" s="70">
        <v>50</v>
      </c>
      <c r="J57" s="7" t="s">
        <v>55</v>
      </c>
      <c r="K57" s="23">
        <f t="shared" si="3"/>
        <v>669.35593220338978</v>
      </c>
      <c r="L57" s="23">
        <f>IF(I57&gt;60,I5*K57/0.95,IF(I57&lt;61,I5*K57))</f>
        <v>669.35593220338978</v>
      </c>
      <c r="M57" s="11">
        <f t="shared" si="9"/>
        <v>197.45999999999998</v>
      </c>
      <c r="N57" s="6">
        <v>3.9491999999999998</v>
      </c>
      <c r="O57" s="44">
        <f t="shared" si="4"/>
        <v>678.85593220338978</v>
      </c>
      <c r="P57" s="44">
        <f t="shared" si="10"/>
        <v>678.85593220338978</v>
      </c>
    </row>
    <row r="58" spans="1:16" x14ac:dyDescent="0.25">
      <c r="A58" s="7" t="s">
        <v>208</v>
      </c>
      <c r="B58" s="7" t="str">
        <f t="shared" si="7"/>
        <v>MEW5838150</v>
      </c>
      <c r="C58" s="7" t="s">
        <v>133</v>
      </c>
      <c r="D58" s="7" t="s">
        <v>23</v>
      </c>
      <c r="E58" s="24" t="s">
        <v>207</v>
      </c>
      <c r="F58" s="7" t="s">
        <v>26</v>
      </c>
      <c r="G58" s="7" t="s">
        <v>25</v>
      </c>
      <c r="H58" s="7" t="s">
        <v>69</v>
      </c>
      <c r="I58" s="70">
        <v>50</v>
      </c>
      <c r="J58" s="7" t="s">
        <v>137</v>
      </c>
      <c r="K58" s="23">
        <f t="shared" si="3"/>
        <v>816.0338983050849</v>
      </c>
      <c r="L58" s="23">
        <f>IF(I58&gt;60,I5*K58/0.95,IF(I58&lt;61,I5*K58))</f>
        <v>816.0338983050849</v>
      </c>
      <c r="M58" s="11">
        <f t="shared" si="9"/>
        <v>240.73000000000002</v>
      </c>
      <c r="N58" s="6">
        <v>4.8146000000000004</v>
      </c>
      <c r="O58" s="44">
        <f t="shared" si="4"/>
        <v>825.5338983050849</v>
      </c>
      <c r="P58" s="44">
        <f t="shared" si="10"/>
        <v>825.5338983050849</v>
      </c>
    </row>
    <row r="59" spans="1:16" x14ac:dyDescent="0.25">
      <c r="A59" s="7" t="s">
        <v>209</v>
      </c>
      <c r="B59" s="7" t="str">
        <f t="shared" si="7"/>
        <v>ME1238150</v>
      </c>
      <c r="C59" s="7" t="s">
        <v>133</v>
      </c>
      <c r="D59" s="7" t="s">
        <v>23</v>
      </c>
      <c r="E59" s="24" t="s">
        <v>210</v>
      </c>
      <c r="F59" s="7" t="s">
        <v>54</v>
      </c>
      <c r="G59" s="7" t="s">
        <v>27</v>
      </c>
      <c r="H59" s="7" t="s">
        <v>69</v>
      </c>
      <c r="I59" s="70">
        <v>50</v>
      </c>
      <c r="J59" s="7" t="s">
        <v>55</v>
      </c>
      <c r="K59" s="23">
        <f t="shared" si="3"/>
        <v>589</v>
      </c>
      <c r="L59" s="23">
        <f>IF(I59&gt;60,I5*K59/0.95,IF(I59&lt;61,I5*K59))</f>
        <v>589</v>
      </c>
      <c r="M59" s="11">
        <f t="shared" si="9"/>
        <v>173.755</v>
      </c>
      <c r="N59" s="6">
        <v>3.4750999999999999</v>
      </c>
      <c r="O59" s="44">
        <f t="shared" si="4"/>
        <v>598.5</v>
      </c>
      <c r="P59" s="44">
        <f t="shared" si="10"/>
        <v>598.5</v>
      </c>
    </row>
    <row r="60" spans="1:16" x14ac:dyDescent="0.25">
      <c r="A60" s="7" t="s">
        <v>211</v>
      </c>
      <c r="B60" s="7" t="str">
        <f t="shared" si="7"/>
        <v>MEW1238150</v>
      </c>
      <c r="C60" s="7" t="s">
        <v>133</v>
      </c>
      <c r="D60" s="7" t="s">
        <v>23</v>
      </c>
      <c r="E60" s="24" t="s">
        <v>210</v>
      </c>
      <c r="F60" s="7" t="s">
        <v>54</v>
      </c>
      <c r="G60" s="7" t="s">
        <v>27</v>
      </c>
      <c r="H60" s="7" t="s">
        <v>69</v>
      </c>
      <c r="I60" s="70">
        <v>50</v>
      </c>
      <c r="J60" s="7" t="s">
        <v>137</v>
      </c>
      <c r="K60" s="23">
        <f t="shared" si="3"/>
        <v>735.67796610169489</v>
      </c>
      <c r="L60" s="23">
        <f>IF(I60&gt;60,I5*K60/0.95,IF(I60&lt;61,I5*K60))</f>
        <v>735.67796610169489</v>
      </c>
      <c r="M60" s="11">
        <f t="shared" si="9"/>
        <v>217.02499999999998</v>
      </c>
      <c r="N60" s="6">
        <v>4.3404999999999996</v>
      </c>
      <c r="O60" s="44">
        <f t="shared" si="4"/>
        <v>745.17796610169489</v>
      </c>
      <c r="P60" s="44">
        <f t="shared" si="10"/>
        <v>745.17796610169489</v>
      </c>
    </row>
    <row r="61" spans="1:16" x14ac:dyDescent="0.25">
      <c r="A61" s="7" t="s">
        <v>212</v>
      </c>
      <c r="B61" s="7" t="str">
        <f t="shared" si="7"/>
        <v>ME5812150</v>
      </c>
      <c r="C61" s="7" t="s">
        <v>133</v>
      </c>
      <c r="D61" s="7" t="s">
        <v>23</v>
      </c>
      <c r="E61" s="24" t="s">
        <v>213</v>
      </c>
      <c r="F61" s="7" t="s">
        <v>93</v>
      </c>
      <c r="G61" s="7" t="s">
        <v>214</v>
      </c>
      <c r="H61" s="7" t="s">
        <v>69</v>
      </c>
      <c r="I61" s="70">
        <v>50</v>
      </c>
      <c r="J61" s="7" t="s">
        <v>55</v>
      </c>
      <c r="K61" s="23">
        <f t="shared" si="3"/>
        <v>732.15254237288138</v>
      </c>
      <c r="L61" s="23">
        <f>IF(I61&gt;60,I5*K61/0.95,IF(I61&lt;61,I5*K61))</f>
        <v>732.15254237288138</v>
      </c>
      <c r="M61" s="11">
        <f t="shared" si="9"/>
        <v>215.98500000000001</v>
      </c>
      <c r="N61" s="6">
        <v>4.3197000000000001</v>
      </c>
      <c r="O61" s="44">
        <f t="shared" si="4"/>
        <v>741.65254237288138</v>
      </c>
      <c r="P61" s="44">
        <f t="shared" si="10"/>
        <v>741.65254237288138</v>
      </c>
    </row>
    <row r="62" spans="1:16" x14ac:dyDescent="0.25">
      <c r="A62" s="7" t="s">
        <v>215</v>
      </c>
      <c r="B62" s="7" t="str">
        <f t="shared" si="7"/>
        <v>MEW5812150</v>
      </c>
      <c r="C62" s="7" t="s">
        <v>133</v>
      </c>
      <c r="D62" s="7" t="s">
        <v>23</v>
      </c>
      <c r="E62" s="24" t="s">
        <v>213</v>
      </c>
      <c r="F62" s="7" t="s">
        <v>93</v>
      </c>
      <c r="G62" s="7" t="s">
        <v>214</v>
      </c>
      <c r="H62" s="7" t="s">
        <v>69</v>
      </c>
      <c r="I62" s="70">
        <v>50</v>
      </c>
      <c r="J62" s="7" t="s">
        <v>137</v>
      </c>
      <c r="K62" s="23">
        <f t="shared" si="3"/>
        <v>878.83050847457628</v>
      </c>
      <c r="L62" s="23">
        <f>IF(I62&gt;60,I5*K62/0.95,IF(I62&lt;61,I5*K62))</f>
        <v>878.83050847457628</v>
      </c>
      <c r="M62" s="11">
        <f t="shared" si="9"/>
        <v>259.255</v>
      </c>
      <c r="N62" s="6">
        <v>5.1851000000000003</v>
      </c>
      <c r="O62" s="44">
        <f t="shared" si="4"/>
        <v>888.33050847457628</v>
      </c>
      <c r="P62" s="44">
        <f t="shared" si="10"/>
        <v>888.33050847457628</v>
      </c>
    </row>
    <row r="63" spans="1:16" x14ac:dyDescent="0.25">
      <c r="A63" s="7" t="s">
        <v>216</v>
      </c>
      <c r="B63" s="7" t="str">
        <f t="shared" si="7"/>
        <v>ME3412150</v>
      </c>
      <c r="C63" s="7" t="s">
        <v>133</v>
      </c>
      <c r="D63" s="7" t="s">
        <v>23</v>
      </c>
      <c r="E63" s="24" t="s">
        <v>217</v>
      </c>
      <c r="F63" s="7" t="s">
        <v>93</v>
      </c>
      <c r="G63" s="7" t="s">
        <v>34</v>
      </c>
      <c r="H63" s="7" t="s">
        <v>69</v>
      </c>
      <c r="I63" s="70">
        <v>50</v>
      </c>
      <c r="J63" s="7" t="s">
        <v>55</v>
      </c>
      <c r="K63" s="23">
        <f t="shared" si="3"/>
        <v>805.23728813559319</v>
      </c>
      <c r="L63" s="23">
        <f>IF(I63&gt;60,I5*K63/0.95,IF(I63&lt;61,I5*K63))</f>
        <v>805.23728813559319</v>
      </c>
      <c r="M63" s="11">
        <f t="shared" si="9"/>
        <v>237.54499999999999</v>
      </c>
      <c r="N63" s="6">
        <v>4.7508999999999997</v>
      </c>
      <c r="O63" s="44">
        <f t="shared" si="4"/>
        <v>814.73728813559319</v>
      </c>
      <c r="P63" s="44">
        <f t="shared" si="10"/>
        <v>814.73728813559319</v>
      </c>
    </row>
    <row r="64" spans="1:16" x14ac:dyDescent="0.25">
      <c r="A64" s="7" t="s">
        <v>218</v>
      </c>
      <c r="B64" s="7" t="str">
        <f t="shared" si="7"/>
        <v>MEW3412150</v>
      </c>
      <c r="C64" s="7" t="s">
        <v>133</v>
      </c>
      <c r="D64" s="7" t="s">
        <v>23</v>
      </c>
      <c r="E64" s="24" t="s">
        <v>217</v>
      </c>
      <c r="F64" s="7" t="s">
        <v>93</v>
      </c>
      <c r="G64" s="7" t="s">
        <v>34</v>
      </c>
      <c r="H64" s="7" t="s">
        <v>69</v>
      </c>
      <c r="I64" s="70">
        <v>50</v>
      </c>
      <c r="J64" s="7" t="s">
        <v>137</v>
      </c>
      <c r="K64" s="23">
        <f t="shared" si="3"/>
        <v>951.9152542372882</v>
      </c>
      <c r="L64" s="23">
        <f>IF(I64&gt;60,I5*K64/0.95,IF(I64&lt;61,I5*K64))</f>
        <v>951.9152542372882</v>
      </c>
      <c r="M64" s="11">
        <f t="shared" si="9"/>
        <v>280.815</v>
      </c>
      <c r="N64" s="6">
        <v>5.6162999999999998</v>
      </c>
      <c r="O64" s="44">
        <f t="shared" si="4"/>
        <v>961.4152542372882</v>
      </c>
      <c r="P64" s="44">
        <f t="shared" si="10"/>
        <v>961.4152542372882</v>
      </c>
    </row>
    <row r="65" spans="1:16" x14ac:dyDescent="0.25">
      <c r="A65" s="7" t="s">
        <v>219</v>
      </c>
      <c r="B65" s="7" t="str">
        <f t="shared" si="7"/>
        <v>ME3438150</v>
      </c>
      <c r="C65" s="7" t="s">
        <v>133</v>
      </c>
      <c r="D65" s="7" t="s">
        <v>23</v>
      </c>
      <c r="E65" s="24" t="s">
        <v>220</v>
      </c>
      <c r="F65" s="7" t="s">
        <v>54</v>
      </c>
      <c r="G65" s="7" t="s">
        <v>34</v>
      </c>
      <c r="H65" s="7" t="s">
        <v>69</v>
      </c>
      <c r="I65" s="70">
        <v>50</v>
      </c>
      <c r="J65" s="7" t="s">
        <v>55</v>
      </c>
      <c r="K65" s="23">
        <f t="shared" si="3"/>
        <v>742.4406779661017</v>
      </c>
      <c r="L65" s="23">
        <f>IF(I65&gt;60,I5*K65/0.95,IF(I65&lt;61,I5*K65))</f>
        <v>742.4406779661017</v>
      </c>
      <c r="M65" s="11">
        <f t="shared" si="9"/>
        <v>219.01999999999998</v>
      </c>
      <c r="N65" s="6">
        <v>4.3803999999999998</v>
      </c>
      <c r="O65" s="44">
        <f t="shared" si="4"/>
        <v>751.9406779661017</v>
      </c>
      <c r="P65" s="44">
        <f t="shared" si="10"/>
        <v>751.9406779661017</v>
      </c>
    </row>
    <row r="66" spans="1:16" x14ac:dyDescent="0.25">
      <c r="A66" s="7" t="s">
        <v>221</v>
      </c>
      <c r="B66" s="7" t="str">
        <f t="shared" si="7"/>
        <v>MEW3438150</v>
      </c>
      <c r="C66" s="7" t="s">
        <v>133</v>
      </c>
      <c r="D66" s="7" t="s">
        <v>23</v>
      </c>
      <c r="E66" s="24" t="s">
        <v>220</v>
      </c>
      <c r="F66" s="7" t="s">
        <v>54</v>
      </c>
      <c r="G66" s="7" t="s">
        <v>34</v>
      </c>
      <c r="H66" s="7" t="s">
        <v>69</v>
      </c>
      <c r="I66" s="70">
        <v>50</v>
      </c>
      <c r="J66" s="7" t="s">
        <v>137</v>
      </c>
      <c r="K66" s="23">
        <f t="shared" si="3"/>
        <v>889.11864406779671</v>
      </c>
      <c r="L66" s="23">
        <f>IF(I66&gt;60,I5*K66/0.95,IF(I66&lt;61,I5*K66))</f>
        <v>889.11864406779671</v>
      </c>
      <c r="M66" s="11">
        <f t="shared" si="9"/>
        <v>262.29000000000002</v>
      </c>
      <c r="N66" s="6">
        <v>5.2458</v>
      </c>
      <c r="O66" s="44">
        <f t="shared" si="4"/>
        <v>898.61864406779671</v>
      </c>
      <c r="P66" s="44">
        <f t="shared" si="10"/>
        <v>898.61864406779671</v>
      </c>
    </row>
    <row r="67" spans="1:16" x14ac:dyDescent="0.25">
      <c r="A67" s="7" t="s">
        <v>222</v>
      </c>
      <c r="B67" s="7" t="str">
        <f t="shared" si="7"/>
        <v>ME7838150</v>
      </c>
      <c r="C67" s="7" t="s">
        <v>133</v>
      </c>
      <c r="D67" s="7" t="s">
        <v>23</v>
      </c>
      <c r="E67" s="24" t="s">
        <v>223</v>
      </c>
      <c r="F67" s="7" t="s">
        <v>54</v>
      </c>
      <c r="G67" s="7" t="s">
        <v>39</v>
      </c>
      <c r="H67" s="7" t="s">
        <v>69</v>
      </c>
      <c r="I67" s="70">
        <v>50</v>
      </c>
      <c r="J67" s="7" t="s">
        <v>55</v>
      </c>
      <c r="K67" s="23">
        <f t="shared" si="3"/>
        <v>908.10169491525426</v>
      </c>
      <c r="L67" s="23">
        <f>IF(I67&gt;60,I5*K67/0.95,IF(I67&lt;61,I5*K67))</f>
        <v>908.10169491525426</v>
      </c>
      <c r="M67" s="11">
        <f t="shared" si="9"/>
        <v>267.89</v>
      </c>
      <c r="N67" s="6">
        <v>5.3578000000000001</v>
      </c>
      <c r="O67" s="44">
        <f t="shared" si="4"/>
        <v>917.60169491525426</v>
      </c>
      <c r="P67" s="44">
        <f t="shared" si="10"/>
        <v>917.60169491525426</v>
      </c>
    </row>
    <row r="68" spans="1:16" x14ac:dyDescent="0.25">
      <c r="A68" s="7" t="s">
        <v>224</v>
      </c>
      <c r="B68" s="7" t="str">
        <f t="shared" si="7"/>
        <v>MEW7838150</v>
      </c>
      <c r="C68" s="7" t="s">
        <v>133</v>
      </c>
      <c r="D68" s="7" t="s">
        <v>23</v>
      </c>
      <c r="E68" s="24" t="s">
        <v>223</v>
      </c>
      <c r="F68" s="7" t="s">
        <v>54</v>
      </c>
      <c r="G68" s="7" t="s">
        <v>39</v>
      </c>
      <c r="H68" s="7" t="s">
        <v>69</v>
      </c>
      <c r="I68" s="70">
        <v>50</v>
      </c>
      <c r="J68" s="7" t="s">
        <v>137</v>
      </c>
      <c r="K68" s="23">
        <f t="shared" si="3"/>
        <v>1054.7796610169494</v>
      </c>
      <c r="L68" s="23">
        <f>IF(I68&gt;60,I5*K68/0.95,IF(I68&lt;61,I5*K68))</f>
        <v>1054.7796610169494</v>
      </c>
      <c r="M68" s="11">
        <f t="shared" si="9"/>
        <v>311.16000000000003</v>
      </c>
      <c r="N68" s="6">
        <v>6.2232000000000003</v>
      </c>
      <c r="O68" s="44">
        <f t="shared" si="4"/>
        <v>1064.2796610169494</v>
      </c>
      <c r="P68" s="44">
        <f t="shared" si="10"/>
        <v>1064.2796610169494</v>
      </c>
    </row>
    <row r="69" spans="1:16" x14ac:dyDescent="0.25">
      <c r="A69" s="7" t="s">
        <v>225</v>
      </c>
      <c r="B69" s="7" t="str">
        <f t="shared" si="7"/>
        <v>ME11812150</v>
      </c>
      <c r="C69" s="7" t="s">
        <v>133</v>
      </c>
      <c r="D69" s="7" t="s">
        <v>23</v>
      </c>
      <c r="E69" s="24" t="s">
        <v>226</v>
      </c>
      <c r="F69" s="7" t="s">
        <v>27</v>
      </c>
      <c r="G69" s="7" t="s">
        <v>44</v>
      </c>
      <c r="H69" s="7" t="s">
        <v>69</v>
      </c>
      <c r="I69" s="70">
        <v>50</v>
      </c>
      <c r="J69" s="7" t="s">
        <v>55</v>
      </c>
      <c r="K69" s="23">
        <f t="shared" si="3"/>
        <v>1689.0338983050847</v>
      </c>
      <c r="L69" s="23">
        <f>IF(I69&gt;60,I5*K69/0.95,IF(I69&lt;61,I5*K69))</f>
        <v>1689.0338983050847</v>
      </c>
      <c r="M69" s="11">
        <f t="shared" si="9"/>
        <v>498.26499999999999</v>
      </c>
      <c r="N69" s="6">
        <v>9.9652999999999992</v>
      </c>
      <c r="O69" s="44">
        <f t="shared" ref="O69:O74" si="11">L69+14</f>
        <v>1703.0338983050847</v>
      </c>
      <c r="P69" s="44">
        <f t="shared" si="10"/>
        <v>1703.0338983050847</v>
      </c>
    </row>
    <row r="70" spans="1:16" x14ac:dyDescent="0.25">
      <c r="A70" s="7" t="s">
        <v>227</v>
      </c>
      <c r="B70" s="7" t="str">
        <f t="shared" si="7"/>
        <v>MEW11812150</v>
      </c>
      <c r="C70" s="7" t="s">
        <v>133</v>
      </c>
      <c r="D70" s="7" t="s">
        <v>23</v>
      </c>
      <c r="E70" s="24" t="s">
        <v>226</v>
      </c>
      <c r="F70" s="7" t="s">
        <v>27</v>
      </c>
      <c r="G70" s="7" t="s">
        <v>44</v>
      </c>
      <c r="H70" s="7" t="s">
        <v>69</v>
      </c>
      <c r="I70" s="70">
        <v>50</v>
      </c>
      <c r="J70" s="7" t="s">
        <v>137</v>
      </c>
      <c r="K70" s="23">
        <f t="shared" si="3"/>
        <v>1835.7118644067796</v>
      </c>
      <c r="L70" s="23">
        <f>IF(I70&gt;60,I5*K70/0.95,IF(I70&lt;61,I5*K70))</f>
        <v>1835.7118644067796</v>
      </c>
      <c r="M70" s="11">
        <f t="shared" si="9"/>
        <v>541.53499999999997</v>
      </c>
      <c r="N70" s="6">
        <v>10.8307</v>
      </c>
      <c r="O70" s="44">
        <f t="shared" si="11"/>
        <v>1849.7118644067796</v>
      </c>
      <c r="P70" s="44">
        <f t="shared" si="10"/>
        <v>1849.7118644067796</v>
      </c>
    </row>
    <row r="71" spans="1:16" x14ac:dyDescent="0.25">
      <c r="A71" s="7" t="s">
        <v>228</v>
      </c>
      <c r="B71" s="7" t="str">
        <f t="shared" si="7"/>
        <v>ME11878150</v>
      </c>
      <c r="C71" s="7" t="s">
        <v>133</v>
      </c>
      <c r="D71" s="7" t="s">
        <v>23</v>
      </c>
      <c r="E71" s="24" t="s">
        <v>229</v>
      </c>
      <c r="F71" s="7" t="s">
        <v>39</v>
      </c>
      <c r="G71" s="7" t="s">
        <v>44</v>
      </c>
      <c r="H71" s="7" t="s">
        <v>69</v>
      </c>
      <c r="I71" s="70">
        <v>50</v>
      </c>
      <c r="J71" s="7" t="s">
        <v>55</v>
      </c>
      <c r="K71" s="23">
        <f t="shared" si="3"/>
        <v>2019.1525423728815</v>
      </c>
      <c r="L71" s="23">
        <f>IF(I71&gt;60,I5*K71/0.95,IF(I71&lt;61,I5*K71))</f>
        <v>2019.1525423728815</v>
      </c>
      <c r="M71" s="11">
        <f t="shared" si="9"/>
        <v>595.65</v>
      </c>
      <c r="N71" s="6">
        <v>11.913</v>
      </c>
      <c r="O71" s="44">
        <f t="shared" si="11"/>
        <v>2033.1525423728815</v>
      </c>
      <c r="P71" s="44">
        <f t="shared" si="10"/>
        <v>2033.1525423728815</v>
      </c>
    </row>
    <row r="72" spans="1:16" x14ac:dyDescent="0.25">
      <c r="A72" s="7" t="s">
        <v>230</v>
      </c>
      <c r="B72" s="7" t="str">
        <f t="shared" si="7"/>
        <v>MEW11878150</v>
      </c>
      <c r="C72" s="7" t="s">
        <v>133</v>
      </c>
      <c r="D72" s="7" t="s">
        <v>23</v>
      </c>
      <c r="E72" s="24" t="s">
        <v>229</v>
      </c>
      <c r="F72" s="7" t="s">
        <v>39</v>
      </c>
      <c r="G72" s="7" t="s">
        <v>44</v>
      </c>
      <c r="H72" s="7" t="s">
        <v>69</v>
      </c>
      <c r="I72" s="70">
        <v>50</v>
      </c>
      <c r="J72" s="7" t="s">
        <v>137</v>
      </c>
      <c r="K72" s="23">
        <f t="shared" si="3"/>
        <v>2165.7627118644068</v>
      </c>
      <c r="L72" s="23">
        <f>IF(I72&gt;60,I5*K72/0.95,IF(I72&lt;61,I5*K72))</f>
        <v>2165.7627118644068</v>
      </c>
      <c r="M72" s="11">
        <f t="shared" si="9"/>
        <v>638.9</v>
      </c>
      <c r="N72" s="6">
        <v>12.778</v>
      </c>
      <c r="O72" s="44">
        <f t="shared" si="11"/>
        <v>2179.7627118644068</v>
      </c>
      <c r="P72" s="44">
        <f t="shared" si="10"/>
        <v>2179.7627118644068</v>
      </c>
    </row>
    <row r="73" spans="1:16" x14ac:dyDescent="0.25">
      <c r="A73" s="7" t="s">
        <v>231</v>
      </c>
      <c r="B73" s="7" t="str">
        <f t="shared" si="7"/>
        <v>ME11858150</v>
      </c>
      <c r="C73" s="7" t="s">
        <v>133</v>
      </c>
      <c r="D73" s="7" t="s">
        <v>23</v>
      </c>
      <c r="E73" s="24" t="s">
        <v>232</v>
      </c>
      <c r="F73" s="7" t="s">
        <v>25</v>
      </c>
      <c r="G73" s="7" t="s">
        <v>44</v>
      </c>
      <c r="H73" s="7" t="s">
        <v>69</v>
      </c>
      <c r="I73" s="70">
        <v>50</v>
      </c>
      <c r="J73" s="7" t="s">
        <v>55</v>
      </c>
      <c r="K73" s="23">
        <f t="shared" si="3"/>
        <v>1769.3898305084745</v>
      </c>
      <c r="L73" s="23">
        <f>IF(I73&gt;60,I5*K73/0.95,IF(I73&lt;61,I5*K73))</f>
        <v>1769.3898305084745</v>
      </c>
      <c r="M73" s="11">
        <f t="shared" si="9"/>
        <v>521.96999999999991</v>
      </c>
      <c r="N73" s="6">
        <v>10.439399999999999</v>
      </c>
      <c r="O73" s="44">
        <f t="shared" si="11"/>
        <v>1783.3898305084745</v>
      </c>
      <c r="P73" s="44">
        <f t="shared" si="10"/>
        <v>1783.3898305084745</v>
      </c>
    </row>
    <row r="74" spans="1:16" x14ac:dyDescent="0.25">
      <c r="A74" s="7" t="s">
        <v>233</v>
      </c>
      <c r="B74" s="7" t="str">
        <f t="shared" si="7"/>
        <v>MEW11858150</v>
      </c>
      <c r="C74" s="7" t="s">
        <v>133</v>
      </c>
      <c r="D74" s="7" t="s">
        <v>23</v>
      </c>
      <c r="E74" s="24" t="s">
        <v>232</v>
      </c>
      <c r="F74" s="7" t="s">
        <v>25</v>
      </c>
      <c r="G74" s="7" t="s">
        <v>44</v>
      </c>
      <c r="H74" s="7" t="s">
        <v>69</v>
      </c>
      <c r="I74" s="63">
        <v>50</v>
      </c>
      <c r="J74" s="7" t="s">
        <v>137</v>
      </c>
      <c r="K74" s="23">
        <f t="shared" si="3"/>
        <v>1916.0677966101696</v>
      </c>
      <c r="L74" s="23">
        <f>IF(I74&gt;60,I5*K74/0.95,IF(I74&lt;61,I5*K74))</f>
        <v>1916.0677966101696</v>
      </c>
      <c r="M74" s="11">
        <f t="shared" si="9"/>
        <v>565.24</v>
      </c>
      <c r="N74" s="6">
        <v>11.3048</v>
      </c>
      <c r="O74" s="44">
        <f t="shared" si="11"/>
        <v>1930.0677966101696</v>
      </c>
      <c r="P74" s="44">
        <f t="shared" si="10"/>
        <v>1930.0677966101696</v>
      </c>
    </row>
    <row r="75" spans="1:16" x14ac:dyDescent="0.25">
      <c r="A75" s="7" t="s">
        <v>234</v>
      </c>
      <c r="B75" s="7" t="str">
        <f t="shared" si="7"/>
        <v>MJ38141250</v>
      </c>
      <c r="C75" s="7" t="s">
        <v>133</v>
      </c>
      <c r="D75" s="7" t="s">
        <v>87</v>
      </c>
      <c r="E75" t="s">
        <v>134</v>
      </c>
      <c r="F75" s="7" t="s">
        <v>135</v>
      </c>
      <c r="G75" s="7" t="s">
        <v>26</v>
      </c>
      <c r="H75" s="7" t="s">
        <v>27</v>
      </c>
      <c r="I75" s="70">
        <v>50</v>
      </c>
      <c r="J75" s="7" t="s">
        <v>55</v>
      </c>
      <c r="K75" s="23">
        <f t="shared" si="3"/>
        <v>415.28813559322037</v>
      </c>
      <c r="L75" s="23">
        <f>IF(I75&gt;60,I5*K75/0.95,IF(I75&lt;61,I5*K75))</f>
        <v>415.28813559322037</v>
      </c>
      <c r="M75" s="11">
        <f t="shared" ref="M75:M105" si="12">N75*I75</f>
        <v>122.51</v>
      </c>
      <c r="N75" s="6">
        <v>2.4502000000000002</v>
      </c>
      <c r="O75" s="44">
        <f t="shared" ref="O75:O132" si="13">L75+9.5</f>
        <v>424.78813559322037</v>
      </c>
      <c r="P75" s="44">
        <f t="shared" si="10"/>
        <v>424.78813559322037</v>
      </c>
    </row>
    <row r="76" spans="1:16" x14ac:dyDescent="0.25">
      <c r="A76" s="7" t="s">
        <v>235</v>
      </c>
      <c r="B76" s="7" t="str">
        <f t="shared" si="7"/>
        <v>MJW38141250</v>
      </c>
      <c r="C76" s="7" t="s">
        <v>133</v>
      </c>
      <c r="D76" s="7" t="s">
        <v>87</v>
      </c>
      <c r="E76" t="s">
        <v>134</v>
      </c>
      <c r="F76" s="7" t="s">
        <v>135</v>
      </c>
      <c r="G76" s="7" t="s">
        <v>26</v>
      </c>
      <c r="H76" s="7" t="s">
        <v>27</v>
      </c>
      <c r="I76" s="70">
        <v>50</v>
      </c>
      <c r="J76" s="7" t="s">
        <v>137</v>
      </c>
      <c r="K76" s="23">
        <f t="shared" ref="K76:K138" si="14">(M76)/0.295</f>
        <v>561.96610169491532</v>
      </c>
      <c r="L76" s="23">
        <f>IF(I76&gt;60,I5*K76/0.95,IF(I76&lt;61,I5*K76))</f>
        <v>561.96610169491532</v>
      </c>
      <c r="M76" s="11">
        <f t="shared" si="12"/>
        <v>165.78</v>
      </c>
      <c r="N76" s="59">
        <v>3.3155999999999999</v>
      </c>
      <c r="O76" s="44">
        <f t="shared" si="13"/>
        <v>571.46610169491532</v>
      </c>
      <c r="P76" s="44">
        <f t="shared" si="10"/>
        <v>571.46610169491532</v>
      </c>
    </row>
    <row r="77" spans="1:16" x14ac:dyDescent="0.25">
      <c r="A77" s="7" t="s">
        <v>236</v>
      </c>
      <c r="B77" s="7" t="str">
        <f t="shared" si="7"/>
        <v>MJ12141250</v>
      </c>
      <c r="C77" s="7" t="s">
        <v>133</v>
      </c>
      <c r="D77" s="7" t="s">
        <v>87</v>
      </c>
      <c r="E77" s="24" t="s">
        <v>237</v>
      </c>
      <c r="F77" s="7" t="s">
        <v>140</v>
      </c>
      <c r="G77" s="7" t="s">
        <v>27</v>
      </c>
      <c r="H77" s="7" t="s">
        <v>27</v>
      </c>
      <c r="I77" s="63">
        <v>50</v>
      </c>
      <c r="J77" s="7" t="s">
        <v>55</v>
      </c>
      <c r="K77" s="23">
        <f t="shared" si="14"/>
        <v>472.49152542372883</v>
      </c>
      <c r="L77" s="23">
        <f>IF(I77&gt;60,I5*K77/0.95,IF(I77&lt;61,I5*K77))</f>
        <v>472.49152542372883</v>
      </c>
      <c r="M77" s="11">
        <f t="shared" si="12"/>
        <v>139.38499999999999</v>
      </c>
      <c r="N77" s="6">
        <v>2.7877000000000001</v>
      </c>
      <c r="O77" s="44">
        <f t="shared" si="13"/>
        <v>481.99152542372883</v>
      </c>
      <c r="P77" s="44">
        <f t="shared" ref="P77:P104" si="15">O77</f>
        <v>481.99152542372883</v>
      </c>
    </row>
    <row r="78" spans="1:16" x14ac:dyDescent="0.25">
      <c r="A78" s="7" t="s">
        <v>238</v>
      </c>
      <c r="B78" s="7" t="str">
        <f t="shared" si="7"/>
        <v>MJW12141250</v>
      </c>
      <c r="C78" s="7" t="s">
        <v>133</v>
      </c>
      <c r="D78" s="7" t="s">
        <v>87</v>
      </c>
      <c r="E78" s="24" t="s">
        <v>237</v>
      </c>
      <c r="F78" s="7" t="s">
        <v>140</v>
      </c>
      <c r="G78" s="7" t="s">
        <v>27</v>
      </c>
      <c r="H78" s="7" t="s">
        <v>27</v>
      </c>
      <c r="I78" s="63">
        <v>50</v>
      </c>
      <c r="J78" s="7" t="s">
        <v>137</v>
      </c>
      <c r="K78" s="23">
        <f t="shared" si="14"/>
        <v>619.16949152542372</v>
      </c>
      <c r="L78" s="23">
        <f>IF(I78&gt;60,I5*K78/0.95,IF(I78&lt;61,I5*K78))</f>
        <v>619.16949152542372</v>
      </c>
      <c r="M78" s="11">
        <f t="shared" si="12"/>
        <v>182.655</v>
      </c>
      <c r="N78" s="59">
        <v>3.6530999999999998</v>
      </c>
      <c r="O78" s="44">
        <f t="shared" si="13"/>
        <v>628.66949152542372</v>
      </c>
      <c r="P78" s="44">
        <f t="shared" si="15"/>
        <v>628.66949152542372</v>
      </c>
    </row>
    <row r="79" spans="1:16" x14ac:dyDescent="0.25">
      <c r="A79" s="7" t="s">
        <v>239</v>
      </c>
      <c r="B79" s="7" t="str">
        <f t="shared" si="7"/>
        <v>MJ58141250</v>
      </c>
      <c r="C79" s="7" t="s">
        <v>133</v>
      </c>
      <c r="D79" s="7" t="s">
        <v>87</v>
      </c>
      <c r="E79" s="24" t="s">
        <v>240</v>
      </c>
      <c r="F79" s="7" t="s">
        <v>140</v>
      </c>
      <c r="G79" s="7" t="s">
        <v>25</v>
      </c>
      <c r="H79" s="7" t="s">
        <v>27</v>
      </c>
      <c r="I79" s="63">
        <v>50</v>
      </c>
      <c r="J79" s="7" t="s">
        <v>55</v>
      </c>
      <c r="K79" s="23">
        <f t="shared" si="14"/>
        <v>547.0847457627118</v>
      </c>
      <c r="L79" s="23">
        <f>IF(I79&gt;60,I5*K79/0.95,IF(I79&lt;61,I5*K79))</f>
        <v>547.0847457627118</v>
      </c>
      <c r="M79" s="11">
        <f t="shared" si="12"/>
        <v>161.38999999999999</v>
      </c>
      <c r="N79" s="6">
        <v>3.2277999999999998</v>
      </c>
      <c r="O79" s="44">
        <f t="shared" si="13"/>
        <v>556.5847457627118</v>
      </c>
      <c r="P79" s="44">
        <f t="shared" si="15"/>
        <v>556.5847457627118</v>
      </c>
    </row>
    <row r="80" spans="1:16" x14ac:dyDescent="0.25">
      <c r="A80" s="7" t="s">
        <v>241</v>
      </c>
      <c r="B80" s="7" t="str">
        <f t="shared" si="7"/>
        <v>MJW58141250</v>
      </c>
      <c r="C80" s="7" t="s">
        <v>133</v>
      </c>
      <c r="D80" s="7" t="s">
        <v>87</v>
      </c>
      <c r="E80" s="24" t="s">
        <v>240</v>
      </c>
      <c r="F80" s="7" t="s">
        <v>140</v>
      </c>
      <c r="G80" s="7" t="s">
        <v>25</v>
      </c>
      <c r="H80" s="7" t="s">
        <v>27</v>
      </c>
      <c r="I80" s="63">
        <v>50</v>
      </c>
      <c r="J80" s="7" t="s">
        <v>137</v>
      </c>
      <c r="K80" s="23">
        <f t="shared" si="14"/>
        <v>693.76271186440692</v>
      </c>
      <c r="L80" s="23">
        <f>IF(I80&gt;60,I5*K80/0.95,IF(I80&lt;61,I5*K80))</f>
        <v>693.76271186440692</v>
      </c>
      <c r="M80" s="11">
        <f t="shared" si="12"/>
        <v>204.66000000000003</v>
      </c>
      <c r="N80" s="59">
        <v>4.0932000000000004</v>
      </c>
      <c r="O80" s="44">
        <f t="shared" si="13"/>
        <v>703.26271186440692</v>
      </c>
      <c r="P80" s="44">
        <f t="shared" si="15"/>
        <v>703.26271186440692</v>
      </c>
    </row>
    <row r="81" spans="1:16" x14ac:dyDescent="0.25">
      <c r="A81" s="7" t="s">
        <v>242</v>
      </c>
      <c r="B81" s="7" t="str">
        <f t="shared" si="7"/>
        <v>MJ34141250</v>
      </c>
      <c r="C81" s="7" t="s">
        <v>133</v>
      </c>
      <c r="D81" s="7" t="s">
        <v>87</v>
      </c>
      <c r="E81" s="24" t="s">
        <v>243</v>
      </c>
      <c r="F81" s="7" t="s">
        <v>140</v>
      </c>
      <c r="G81" s="7" t="s">
        <v>49</v>
      </c>
      <c r="H81" s="7" t="s">
        <v>27</v>
      </c>
      <c r="I81" s="63">
        <v>50</v>
      </c>
      <c r="J81" s="7" t="s">
        <v>55</v>
      </c>
      <c r="K81" s="23">
        <f t="shared" si="14"/>
        <v>613.05084745762713</v>
      </c>
      <c r="L81" s="23">
        <f>IF(I81&gt;60,I5*K81/0.95,IF(I81&lt;61,I5*K81))</f>
        <v>613.05084745762713</v>
      </c>
      <c r="M81" s="11">
        <f t="shared" si="12"/>
        <v>180.85</v>
      </c>
      <c r="N81" s="6">
        <v>3.617</v>
      </c>
      <c r="O81" s="44">
        <f t="shared" si="13"/>
        <v>622.55084745762713</v>
      </c>
      <c r="P81" s="44">
        <f t="shared" si="15"/>
        <v>622.55084745762713</v>
      </c>
    </row>
    <row r="82" spans="1:16" x14ac:dyDescent="0.25">
      <c r="A82" s="7" t="s">
        <v>244</v>
      </c>
      <c r="B82" s="7" t="str">
        <f t="shared" si="7"/>
        <v>MJW34141250</v>
      </c>
      <c r="C82" s="7" t="s">
        <v>133</v>
      </c>
      <c r="D82" s="7" t="s">
        <v>87</v>
      </c>
      <c r="E82" s="24" t="s">
        <v>243</v>
      </c>
      <c r="F82" s="7" t="s">
        <v>140</v>
      </c>
      <c r="G82" s="7" t="s">
        <v>49</v>
      </c>
      <c r="H82" s="7" t="s">
        <v>27</v>
      </c>
      <c r="I82" s="63">
        <v>50</v>
      </c>
      <c r="J82" s="7" t="s">
        <v>137</v>
      </c>
      <c r="K82" s="23">
        <f t="shared" si="14"/>
        <v>759.72881355932213</v>
      </c>
      <c r="L82" s="23">
        <f>IF(I82&gt;60,I5*K82/0.95,IF(I82&lt;61,I5*K82))</f>
        <v>759.72881355932213</v>
      </c>
      <c r="M82" s="11">
        <f t="shared" si="12"/>
        <v>224.12</v>
      </c>
      <c r="N82" s="59">
        <v>4.4824000000000002</v>
      </c>
      <c r="O82" s="44">
        <f t="shared" si="13"/>
        <v>769.22881355932213</v>
      </c>
      <c r="P82" s="44">
        <f t="shared" si="15"/>
        <v>769.22881355932213</v>
      </c>
    </row>
    <row r="83" spans="1:16" x14ac:dyDescent="0.25">
      <c r="A83" s="7" t="s">
        <v>245</v>
      </c>
      <c r="B83" s="7" t="str">
        <f t="shared" si="7"/>
        <v>MJ38341250</v>
      </c>
      <c r="C83" s="7" t="s">
        <v>133</v>
      </c>
      <c r="D83" s="7" t="s">
        <v>87</v>
      </c>
      <c r="E83" s="24" t="s">
        <v>149</v>
      </c>
      <c r="F83" s="7" t="s">
        <v>26</v>
      </c>
      <c r="G83" s="7" t="s">
        <v>34</v>
      </c>
      <c r="H83" s="7" t="s">
        <v>27</v>
      </c>
      <c r="I83" s="63">
        <v>50</v>
      </c>
      <c r="J83" s="7" t="s">
        <v>55</v>
      </c>
      <c r="K83" s="23">
        <f t="shared" si="14"/>
        <v>672.77966101694915</v>
      </c>
      <c r="L83" s="23">
        <f>IF(I83&gt;60,I5*K83/0.95,IF(I83&lt;61,I5*K83))</f>
        <v>672.77966101694915</v>
      </c>
      <c r="M83" s="11">
        <f t="shared" si="12"/>
        <v>198.47</v>
      </c>
      <c r="N83" s="6">
        <v>3.9693999999999998</v>
      </c>
      <c r="O83" s="44">
        <f t="shared" si="13"/>
        <v>682.27966101694915</v>
      </c>
      <c r="P83" s="44">
        <f t="shared" si="15"/>
        <v>682.27966101694915</v>
      </c>
    </row>
    <row r="84" spans="1:16" x14ac:dyDescent="0.25">
      <c r="A84" s="7" t="s">
        <v>246</v>
      </c>
      <c r="B84" s="7" t="str">
        <f t="shared" si="7"/>
        <v>MJW38341250</v>
      </c>
      <c r="C84" s="7" t="s">
        <v>133</v>
      </c>
      <c r="D84" s="7" t="s">
        <v>87</v>
      </c>
      <c r="E84" s="24" t="s">
        <v>149</v>
      </c>
      <c r="F84" s="7" t="s">
        <v>26</v>
      </c>
      <c r="G84" s="7" t="s">
        <v>34</v>
      </c>
      <c r="H84" s="7" t="s">
        <v>27</v>
      </c>
      <c r="I84" s="63">
        <v>50</v>
      </c>
      <c r="J84" s="7" t="s">
        <v>137</v>
      </c>
      <c r="K84" s="23">
        <f t="shared" si="14"/>
        <v>819.45762711864415</v>
      </c>
      <c r="L84" s="23">
        <f>IF(I84&gt;60,I5*K84/0.95,IF(I84&lt;61,I5*K84))</f>
        <v>819.45762711864415</v>
      </c>
      <c r="M84" s="11">
        <f t="shared" si="12"/>
        <v>241.74</v>
      </c>
      <c r="N84" s="59">
        <v>4.8348000000000004</v>
      </c>
      <c r="O84" s="44">
        <f t="shared" si="13"/>
        <v>828.95762711864415</v>
      </c>
      <c r="P84" s="44">
        <f t="shared" si="15"/>
        <v>828.95762711864415</v>
      </c>
    </row>
    <row r="85" spans="1:16" x14ac:dyDescent="0.25">
      <c r="A85" s="7" t="s">
        <v>247</v>
      </c>
      <c r="B85" s="7" t="str">
        <f t="shared" si="7"/>
        <v>MJ58381250</v>
      </c>
      <c r="C85" s="7" t="s">
        <v>133</v>
      </c>
      <c r="D85" s="7" t="s">
        <v>87</v>
      </c>
      <c r="E85" s="24" t="s">
        <v>248</v>
      </c>
      <c r="F85" s="7" t="s">
        <v>26</v>
      </c>
      <c r="G85" s="7" t="s">
        <v>25</v>
      </c>
      <c r="H85" s="7" t="s">
        <v>27</v>
      </c>
      <c r="I85" s="63">
        <v>50</v>
      </c>
      <c r="J85" s="7" t="s">
        <v>55</v>
      </c>
      <c r="K85" s="23">
        <f t="shared" si="14"/>
        <v>608.33898305084756</v>
      </c>
      <c r="L85" s="23">
        <f>IF(I85&gt;60,I5*K85/0.95,IF(I85&lt;61,I5*K85))</f>
        <v>608.33898305084756</v>
      </c>
      <c r="M85" s="11">
        <f t="shared" si="12"/>
        <v>179.46</v>
      </c>
      <c r="N85" s="6">
        <v>3.5891999999999999</v>
      </c>
      <c r="O85" s="44">
        <f t="shared" si="13"/>
        <v>617.83898305084756</v>
      </c>
      <c r="P85" s="44">
        <f t="shared" si="15"/>
        <v>617.83898305084756</v>
      </c>
    </row>
    <row r="86" spans="1:16" x14ac:dyDescent="0.25">
      <c r="A86" s="7" t="s">
        <v>249</v>
      </c>
      <c r="B86" s="7" t="str">
        <f t="shared" si="7"/>
        <v>MJW58381250</v>
      </c>
      <c r="C86" s="7" t="s">
        <v>133</v>
      </c>
      <c r="D86" s="7" t="s">
        <v>87</v>
      </c>
      <c r="E86" s="24" t="s">
        <v>248</v>
      </c>
      <c r="F86" s="7" t="s">
        <v>26</v>
      </c>
      <c r="G86" s="7" t="s">
        <v>25</v>
      </c>
      <c r="H86" s="7" t="s">
        <v>27</v>
      </c>
      <c r="I86" s="63">
        <v>50</v>
      </c>
      <c r="J86" s="7" t="s">
        <v>137</v>
      </c>
      <c r="K86" s="23">
        <f t="shared" si="14"/>
        <v>755.01694915254245</v>
      </c>
      <c r="L86" s="23">
        <f>IF(I86&gt;60,I5*K86/0.95,IF(I86&lt;61,I5*K86))</f>
        <v>755.01694915254245</v>
      </c>
      <c r="M86" s="11">
        <f t="shared" si="12"/>
        <v>222.73000000000002</v>
      </c>
      <c r="N86" s="59">
        <v>4.4546000000000001</v>
      </c>
      <c r="O86" s="44">
        <f t="shared" si="13"/>
        <v>764.51694915254245</v>
      </c>
      <c r="P86" s="44">
        <f t="shared" si="15"/>
        <v>764.51694915254245</v>
      </c>
    </row>
    <row r="87" spans="1:16" x14ac:dyDescent="0.25">
      <c r="A87" s="7" t="s">
        <v>250</v>
      </c>
      <c r="B87" s="7" t="str">
        <f t="shared" si="7"/>
        <v>MJ12381250</v>
      </c>
      <c r="C87" s="7" t="s">
        <v>133</v>
      </c>
      <c r="D87" s="7" t="s">
        <v>87</v>
      </c>
      <c r="E87" s="24" t="s">
        <v>251</v>
      </c>
      <c r="F87" s="7" t="s">
        <v>26</v>
      </c>
      <c r="G87" s="7" t="s">
        <v>27</v>
      </c>
      <c r="H87" s="7" t="s">
        <v>27</v>
      </c>
      <c r="I87" s="63">
        <v>50</v>
      </c>
      <c r="J87" s="7" t="s">
        <v>55</v>
      </c>
      <c r="K87" s="10">
        <f t="shared" si="14"/>
        <v>532.22033898305085</v>
      </c>
      <c r="L87" s="10">
        <f>IF(I87&gt;60,I5*K87/0.95,IF(I87&lt;61,I5*K87))</f>
        <v>532.22033898305085</v>
      </c>
      <c r="M87" s="11">
        <f t="shared" si="12"/>
        <v>157.005</v>
      </c>
      <c r="N87" s="6">
        <v>3.1400999999999999</v>
      </c>
      <c r="O87" s="44">
        <f t="shared" si="13"/>
        <v>541.72033898305085</v>
      </c>
      <c r="P87" s="44">
        <f t="shared" si="15"/>
        <v>541.72033898305085</v>
      </c>
    </row>
    <row r="88" spans="1:16" x14ac:dyDescent="0.25">
      <c r="A88" s="7" t="s">
        <v>252</v>
      </c>
      <c r="B88" s="7" t="str">
        <f t="shared" si="7"/>
        <v>MJW12381250</v>
      </c>
      <c r="C88" s="7" t="s">
        <v>133</v>
      </c>
      <c r="D88" s="7" t="s">
        <v>87</v>
      </c>
      <c r="E88" s="24" t="s">
        <v>251</v>
      </c>
      <c r="F88" s="7" t="s">
        <v>26</v>
      </c>
      <c r="G88" s="7" t="s">
        <v>27</v>
      </c>
      <c r="H88" s="7" t="s">
        <v>27</v>
      </c>
      <c r="I88" s="63">
        <v>50</v>
      </c>
      <c r="J88" s="7" t="s">
        <v>137</v>
      </c>
      <c r="K88" s="23">
        <f t="shared" si="14"/>
        <v>678.89830508474574</v>
      </c>
      <c r="L88" s="23" cm="1">
        <f t="array" ref="L88">IF(I88&gt;60,I*K88/0.95,IF(I88&lt;61,I5*K88))</f>
        <v>678.89830508474574</v>
      </c>
      <c r="M88" s="11">
        <f t="shared" si="12"/>
        <v>200.27499999999998</v>
      </c>
      <c r="N88" s="6">
        <v>4.0054999999999996</v>
      </c>
      <c r="O88" s="44">
        <f t="shared" si="13"/>
        <v>688.39830508474574</v>
      </c>
      <c r="P88" s="44">
        <f t="shared" si="15"/>
        <v>688.39830508474574</v>
      </c>
    </row>
    <row r="89" spans="1:16" x14ac:dyDescent="0.25">
      <c r="A89" s="64" t="s">
        <v>424</v>
      </c>
      <c r="B89" s="64" t="str">
        <f t="shared" si="7"/>
        <v>MJ12121250</v>
      </c>
      <c r="C89" s="64" t="s">
        <v>133</v>
      </c>
      <c r="D89" s="64" t="s">
        <v>87</v>
      </c>
      <c r="E89" s="65" t="s">
        <v>420</v>
      </c>
      <c r="F89" s="64" t="s">
        <v>27</v>
      </c>
      <c r="G89" s="64" t="s">
        <v>27</v>
      </c>
      <c r="H89" s="2" t="s">
        <v>27</v>
      </c>
      <c r="I89" s="72">
        <v>50</v>
      </c>
      <c r="J89" s="64" t="s">
        <v>55</v>
      </c>
      <c r="K89" s="66">
        <f t="shared" si="14"/>
        <v>736.10169491525426</v>
      </c>
      <c r="L89" s="57">
        <f>K89*I5</f>
        <v>736.10169491525426</v>
      </c>
      <c r="M89" s="73">
        <f t="shared" si="12"/>
        <v>217.15</v>
      </c>
      <c r="N89" s="6">
        <v>4.343</v>
      </c>
      <c r="O89" s="44">
        <f t="shared" si="13"/>
        <v>745.60169491525426</v>
      </c>
      <c r="P89" s="44">
        <f t="shared" si="15"/>
        <v>745.60169491525426</v>
      </c>
    </row>
    <row r="90" spans="1:16" x14ac:dyDescent="0.25">
      <c r="A90" s="7" t="s">
        <v>423</v>
      </c>
      <c r="B90" s="7" t="str">
        <f t="shared" si="7"/>
        <v>MJW12121250</v>
      </c>
      <c r="C90" s="7" t="s">
        <v>133</v>
      </c>
      <c r="D90" s="7" t="s">
        <v>87</v>
      </c>
      <c r="E90" s="71" t="s">
        <v>420</v>
      </c>
      <c r="F90" s="7" t="s">
        <v>27</v>
      </c>
      <c r="G90" s="7" t="s">
        <v>27</v>
      </c>
      <c r="H90" s="7" t="s">
        <v>27</v>
      </c>
      <c r="I90" s="63">
        <v>50</v>
      </c>
      <c r="J90" s="7" t="s">
        <v>137</v>
      </c>
      <c r="K90" s="23">
        <f t="shared" si="14"/>
        <v>736.10169491525426</v>
      </c>
      <c r="L90" s="23">
        <f>K90*I5</f>
        <v>736.10169491525426</v>
      </c>
      <c r="M90" s="11">
        <f t="shared" si="12"/>
        <v>217.15</v>
      </c>
      <c r="N90" s="6">
        <v>4.343</v>
      </c>
      <c r="O90" s="44">
        <f t="shared" si="13"/>
        <v>745.60169491525426</v>
      </c>
      <c r="P90" s="44">
        <f t="shared" si="15"/>
        <v>745.60169491525426</v>
      </c>
    </row>
    <row r="91" spans="1:16" x14ac:dyDescent="0.25">
      <c r="A91" s="7" t="s">
        <v>253</v>
      </c>
      <c r="B91" s="7" t="str">
        <f>_xlfn.CONCAT(A91,I91)</f>
        <v>MJ58121250</v>
      </c>
      <c r="C91" s="7" t="s">
        <v>133</v>
      </c>
      <c r="D91" s="7" t="s">
        <v>87</v>
      </c>
      <c r="E91" s="24" t="s">
        <v>254</v>
      </c>
      <c r="F91" s="7" t="s">
        <v>27</v>
      </c>
      <c r="G91" s="7" t="s">
        <v>25</v>
      </c>
      <c r="H91" s="7" t="s">
        <v>27</v>
      </c>
      <c r="I91" s="63">
        <v>50</v>
      </c>
      <c r="J91" s="7" t="s">
        <v>55</v>
      </c>
      <c r="K91" s="23">
        <f>(M91)/0.295</f>
        <v>665.54237288135585</v>
      </c>
      <c r="L91" s="23">
        <f>IF(I91&gt;60,I5*K91/0.95,IF(I91&lt;61,I5*K91))</f>
        <v>665.54237288135585</v>
      </c>
      <c r="M91" s="11">
        <f>N91*I91</f>
        <v>196.33499999999998</v>
      </c>
      <c r="N91" s="6">
        <v>3.9266999999999999</v>
      </c>
      <c r="O91" s="44">
        <f t="shared" si="13"/>
        <v>675.04237288135585</v>
      </c>
      <c r="P91" s="44">
        <f>O91</f>
        <v>675.04237288135585</v>
      </c>
    </row>
    <row r="92" spans="1:16" x14ac:dyDescent="0.25">
      <c r="A92" s="7" t="s">
        <v>255</v>
      </c>
      <c r="B92" s="7" t="str">
        <f t="shared" si="7"/>
        <v>MJW58121250</v>
      </c>
      <c r="C92" s="7" t="s">
        <v>133</v>
      </c>
      <c r="D92" s="7" t="s">
        <v>87</v>
      </c>
      <c r="E92" s="24" t="s">
        <v>254</v>
      </c>
      <c r="F92" s="7" t="s">
        <v>27</v>
      </c>
      <c r="G92" s="7" t="s">
        <v>25</v>
      </c>
      <c r="H92" s="7" t="s">
        <v>27</v>
      </c>
      <c r="I92" s="63">
        <v>50</v>
      </c>
      <c r="J92" s="7" t="s">
        <v>137</v>
      </c>
      <c r="K92" s="23">
        <f t="shared" si="14"/>
        <v>812.22033898305085</v>
      </c>
      <c r="L92" s="23">
        <f>IF(I92&gt;60,I5*K92/0.95,IF(I92&lt;61,I5*K92))</f>
        <v>812.22033898305085</v>
      </c>
      <c r="M92" s="11">
        <f t="shared" si="12"/>
        <v>239.60499999999999</v>
      </c>
      <c r="N92" s="6">
        <v>4.7920999999999996</v>
      </c>
      <c r="O92" s="44">
        <f t="shared" si="13"/>
        <v>821.72033898305085</v>
      </c>
      <c r="P92" s="44">
        <f t="shared" si="15"/>
        <v>821.72033898305085</v>
      </c>
    </row>
    <row r="93" spans="1:16" x14ac:dyDescent="0.25">
      <c r="A93" s="7" t="s">
        <v>256</v>
      </c>
      <c r="B93" s="7" t="str">
        <f t="shared" si="7"/>
        <v>MJ34121250</v>
      </c>
      <c r="C93" s="7" t="s">
        <v>133</v>
      </c>
      <c r="D93" s="7" t="s">
        <v>87</v>
      </c>
      <c r="E93" s="24" t="s">
        <v>257</v>
      </c>
      <c r="F93" s="7" t="s">
        <v>27</v>
      </c>
      <c r="G93" s="7" t="s">
        <v>34</v>
      </c>
      <c r="H93" s="7" t="s">
        <v>27</v>
      </c>
      <c r="I93" s="63">
        <v>50</v>
      </c>
      <c r="J93" s="7" t="s">
        <v>55</v>
      </c>
      <c r="K93" s="10">
        <f t="shared" si="14"/>
        <v>729.98305084745766</v>
      </c>
      <c r="L93" s="10">
        <f>IF(I93&gt;60,I5*K93/0.95,IF(I93&lt;61,I5*K93))</f>
        <v>729.98305084745766</v>
      </c>
      <c r="M93" s="11">
        <f t="shared" si="12"/>
        <v>215.345</v>
      </c>
      <c r="N93" s="6">
        <v>4.3068999999999997</v>
      </c>
      <c r="O93" s="44">
        <f t="shared" si="13"/>
        <v>739.48305084745766</v>
      </c>
      <c r="P93" s="44">
        <f t="shared" si="15"/>
        <v>739.48305084745766</v>
      </c>
    </row>
    <row r="94" spans="1:16" x14ac:dyDescent="0.25">
      <c r="A94" s="7" t="s">
        <v>258</v>
      </c>
      <c r="B94" s="7" t="str">
        <f t="shared" si="7"/>
        <v>MJW34121250</v>
      </c>
      <c r="C94" s="7" t="s">
        <v>133</v>
      </c>
      <c r="D94" s="7" t="s">
        <v>87</v>
      </c>
      <c r="E94" s="24" t="s">
        <v>257</v>
      </c>
      <c r="F94" s="7" t="s">
        <v>27</v>
      </c>
      <c r="G94" s="7" t="s">
        <v>34</v>
      </c>
      <c r="H94" s="7" t="s">
        <v>27</v>
      </c>
      <c r="I94" s="63">
        <v>50</v>
      </c>
      <c r="J94" s="7" t="s">
        <v>137</v>
      </c>
      <c r="K94" s="10">
        <f t="shared" si="14"/>
        <v>876.66101694915267</v>
      </c>
      <c r="L94" s="10">
        <f>IF(I94&gt;60,I88*K5/0.95,IF(I94&lt;61,I5*K94))</f>
        <v>876.66101694915267</v>
      </c>
      <c r="M94" s="11">
        <f t="shared" si="12"/>
        <v>258.61500000000001</v>
      </c>
      <c r="N94" s="6">
        <v>5.1722999999999999</v>
      </c>
      <c r="O94" s="44">
        <f t="shared" si="13"/>
        <v>886.16101694915267</v>
      </c>
      <c r="P94" s="44">
        <f t="shared" si="15"/>
        <v>886.16101694915267</v>
      </c>
    </row>
    <row r="95" spans="1:16" x14ac:dyDescent="0.25">
      <c r="A95" s="7" t="s">
        <v>259</v>
      </c>
      <c r="B95" s="7" t="str">
        <f t="shared" si="7"/>
        <v>MJ38143450</v>
      </c>
      <c r="C95" s="7" t="s">
        <v>133</v>
      </c>
      <c r="D95" s="7" t="s">
        <v>87</v>
      </c>
      <c r="E95" s="24" t="s">
        <v>167</v>
      </c>
      <c r="F95" s="7" t="s">
        <v>140</v>
      </c>
      <c r="G95" s="7" t="s">
        <v>26</v>
      </c>
      <c r="H95" s="7" t="s">
        <v>34</v>
      </c>
      <c r="I95" s="63">
        <v>50</v>
      </c>
      <c r="J95" s="7" t="s">
        <v>55</v>
      </c>
      <c r="K95" s="23">
        <f t="shared" si="14"/>
        <v>457.49152542372877</v>
      </c>
      <c r="L95" s="23">
        <f>IF(I95&gt;60,I5*K95/0.95,IF(I95&lt;61,I5*K95))</f>
        <v>457.49152542372877</v>
      </c>
      <c r="M95" s="11">
        <f t="shared" si="12"/>
        <v>134.95999999999998</v>
      </c>
      <c r="N95" s="6">
        <v>2.6991999999999998</v>
      </c>
      <c r="O95" s="44">
        <f t="shared" si="13"/>
        <v>466.99152542372877</v>
      </c>
      <c r="P95" s="44">
        <f t="shared" si="15"/>
        <v>466.99152542372877</v>
      </c>
    </row>
    <row r="96" spans="1:16" x14ac:dyDescent="0.25">
      <c r="A96" s="7" t="s">
        <v>260</v>
      </c>
      <c r="B96" s="7" t="str">
        <f t="shared" si="7"/>
        <v>MJW38143450</v>
      </c>
      <c r="C96" s="7" t="s">
        <v>133</v>
      </c>
      <c r="D96" s="7" t="s">
        <v>87</v>
      </c>
      <c r="E96" s="24" t="s">
        <v>167</v>
      </c>
      <c r="F96" s="7" t="s">
        <v>140</v>
      </c>
      <c r="G96" s="7" t="s">
        <v>26</v>
      </c>
      <c r="H96" s="7" t="s">
        <v>34</v>
      </c>
      <c r="I96" s="63">
        <v>50</v>
      </c>
      <c r="J96" s="7" t="s">
        <v>137</v>
      </c>
      <c r="K96" s="23">
        <f t="shared" si="14"/>
        <v>604.16949152542372</v>
      </c>
      <c r="L96" s="23">
        <f>IF(I96&gt;60,I5*K96/0.95,IF(I96&lt;61,I5*K96))</f>
        <v>604.16949152542372</v>
      </c>
      <c r="M96" s="11">
        <f t="shared" si="12"/>
        <v>178.23</v>
      </c>
      <c r="N96" s="6">
        <v>3.5646</v>
      </c>
      <c r="O96" s="44">
        <f t="shared" si="13"/>
        <v>613.66949152542372</v>
      </c>
      <c r="P96" s="44">
        <f t="shared" si="15"/>
        <v>613.66949152542372</v>
      </c>
    </row>
    <row r="97" spans="1:16" x14ac:dyDescent="0.25">
      <c r="A97" s="7" t="s">
        <v>261</v>
      </c>
      <c r="B97" s="7" t="str">
        <f t="shared" si="7"/>
        <v>MJ12143450</v>
      </c>
      <c r="C97" s="7" t="s">
        <v>133</v>
      </c>
      <c r="D97" s="7" t="s">
        <v>87</v>
      </c>
      <c r="E97" s="24" t="s">
        <v>170</v>
      </c>
      <c r="F97" s="7" t="s">
        <v>140</v>
      </c>
      <c r="G97" s="7" t="s">
        <v>27</v>
      </c>
      <c r="H97" s="7" t="s">
        <v>34</v>
      </c>
      <c r="I97" s="63">
        <v>50</v>
      </c>
      <c r="J97" s="7" t="s">
        <v>55</v>
      </c>
      <c r="K97" s="23">
        <f t="shared" si="14"/>
        <v>517.23728813559319</v>
      </c>
      <c r="L97" s="23">
        <f>IF(I97&gt;60,I5*K97/0.95,IF(I97&lt;61,I5*K97))</f>
        <v>517.23728813559319</v>
      </c>
      <c r="M97" s="11">
        <f t="shared" si="12"/>
        <v>152.58499999999998</v>
      </c>
      <c r="N97" s="6">
        <v>3.0516999999999999</v>
      </c>
      <c r="O97" s="44">
        <f t="shared" si="13"/>
        <v>526.73728813559319</v>
      </c>
      <c r="P97" s="44">
        <f t="shared" si="15"/>
        <v>526.73728813559319</v>
      </c>
    </row>
    <row r="98" spans="1:16" x14ac:dyDescent="0.25">
      <c r="A98" s="7" t="s">
        <v>262</v>
      </c>
      <c r="B98" s="7" t="str">
        <f t="shared" si="7"/>
        <v>MJW12143450</v>
      </c>
      <c r="C98" s="7" t="s">
        <v>133</v>
      </c>
      <c r="D98" s="7" t="s">
        <v>87</v>
      </c>
      <c r="E98" s="24" t="s">
        <v>170</v>
      </c>
      <c r="F98" s="7" t="s">
        <v>140</v>
      </c>
      <c r="G98" s="7" t="s">
        <v>27</v>
      </c>
      <c r="H98" s="7" t="s">
        <v>34</v>
      </c>
      <c r="I98" s="63">
        <v>50</v>
      </c>
      <c r="J98" s="7" t="s">
        <v>137</v>
      </c>
      <c r="K98" s="23">
        <f t="shared" si="14"/>
        <v>663.91525423728808</v>
      </c>
      <c r="L98" s="23">
        <f>IF(I98&gt;60,I5*K98/0.95,IF(I98&lt;61,I5*K98))</f>
        <v>663.91525423728808</v>
      </c>
      <c r="M98" s="11">
        <f t="shared" si="12"/>
        <v>195.85499999999999</v>
      </c>
      <c r="N98" s="6">
        <v>3.9171</v>
      </c>
      <c r="O98" s="44">
        <f t="shared" si="13"/>
        <v>673.41525423728808</v>
      </c>
      <c r="P98" s="44">
        <f t="shared" si="15"/>
        <v>673.41525423728808</v>
      </c>
    </row>
    <row r="99" spans="1:16" x14ac:dyDescent="0.25">
      <c r="A99" s="7" t="s">
        <v>263</v>
      </c>
      <c r="B99" s="7" t="str">
        <f t="shared" si="7"/>
        <v>MJ58143450</v>
      </c>
      <c r="C99" s="7" t="s">
        <v>133</v>
      </c>
      <c r="D99" s="7" t="s">
        <v>87</v>
      </c>
      <c r="E99" s="24" t="s">
        <v>264</v>
      </c>
      <c r="F99" s="7" t="s">
        <v>140</v>
      </c>
      <c r="G99" s="7" t="s">
        <v>25</v>
      </c>
      <c r="H99" s="7" t="s">
        <v>34</v>
      </c>
      <c r="I99" s="63">
        <v>50</v>
      </c>
      <c r="J99" s="7" t="s">
        <v>55</v>
      </c>
      <c r="K99" s="23">
        <f t="shared" si="14"/>
        <v>598.44067796610182</v>
      </c>
      <c r="L99" s="23">
        <f>IF(I99&gt;60,I5*K99/0.95,IF(I99&lt;61,I5*K99))</f>
        <v>598.44067796610182</v>
      </c>
      <c r="M99" s="11">
        <f t="shared" si="12"/>
        <v>176.54000000000002</v>
      </c>
      <c r="N99" s="6">
        <v>3.5308000000000002</v>
      </c>
      <c r="O99" s="44">
        <f t="shared" si="13"/>
        <v>607.94067796610182</v>
      </c>
      <c r="P99" s="44">
        <f t="shared" si="15"/>
        <v>607.94067796610182</v>
      </c>
    </row>
    <row r="100" spans="1:16" x14ac:dyDescent="0.25">
      <c r="A100" s="7" t="s">
        <v>265</v>
      </c>
      <c r="B100" s="7" t="str">
        <f t="shared" si="7"/>
        <v>MJW58143450</v>
      </c>
      <c r="C100" s="7" t="s">
        <v>133</v>
      </c>
      <c r="D100" s="7" t="s">
        <v>87</v>
      </c>
      <c r="E100" s="24" t="s">
        <v>264</v>
      </c>
      <c r="F100" s="7" t="s">
        <v>140</v>
      </c>
      <c r="G100" s="7" t="s">
        <v>25</v>
      </c>
      <c r="H100" s="7" t="s">
        <v>34</v>
      </c>
      <c r="I100" s="63">
        <v>50</v>
      </c>
      <c r="J100" s="7" t="s">
        <v>137</v>
      </c>
      <c r="K100" s="23">
        <f t="shared" si="14"/>
        <v>745.11864406779671</v>
      </c>
      <c r="L100" s="23">
        <f>IF(I100&gt;60,I5*K100/0.95,IF(I100&lt;61,I5*K100))</f>
        <v>745.11864406779671</v>
      </c>
      <c r="M100" s="11">
        <f t="shared" si="12"/>
        <v>219.81</v>
      </c>
      <c r="N100" s="6">
        <v>4.3962000000000003</v>
      </c>
      <c r="O100" s="44">
        <f t="shared" si="13"/>
        <v>754.61864406779671</v>
      </c>
      <c r="P100" s="44">
        <f t="shared" si="15"/>
        <v>754.61864406779671</v>
      </c>
    </row>
    <row r="101" spans="1:16" x14ac:dyDescent="0.25">
      <c r="A101" s="7" t="s">
        <v>266</v>
      </c>
      <c r="B101" s="7" t="str">
        <f t="shared" si="7"/>
        <v>MJ58383450</v>
      </c>
      <c r="C101" s="7" t="s">
        <v>133</v>
      </c>
      <c r="D101" s="7" t="s">
        <v>87</v>
      </c>
      <c r="E101" s="24" t="s">
        <v>176</v>
      </c>
      <c r="F101" s="7" t="s">
        <v>26</v>
      </c>
      <c r="G101" s="7" t="s">
        <v>25</v>
      </c>
      <c r="H101" s="7" t="s">
        <v>34</v>
      </c>
      <c r="I101" s="63">
        <v>50</v>
      </c>
      <c r="J101" s="7" t="s">
        <v>55</v>
      </c>
      <c r="K101" s="23">
        <f t="shared" si="14"/>
        <v>660.71186440677968</v>
      </c>
      <c r="L101" s="23">
        <f>IF(I101&gt;60,I5*K101/0.95,IF(I101&lt;61,I5*K101))</f>
        <v>660.71186440677968</v>
      </c>
      <c r="M101" s="11">
        <f t="shared" si="12"/>
        <v>194.91</v>
      </c>
      <c r="N101" s="6">
        <v>3.8982000000000001</v>
      </c>
      <c r="O101" s="44">
        <f t="shared" si="13"/>
        <v>670.21186440677968</v>
      </c>
      <c r="P101" s="44">
        <f t="shared" si="15"/>
        <v>670.21186440677968</v>
      </c>
    </row>
    <row r="102" spans="1:16" x14ac:dyDescent="0.25">
      <c r="A102" s="7" t="s">
        <v>267</v>
      </c>
      <c r="B102" s="7" t="str">
        <f t="shared" si="7"/>
        <v>MJW58383450</v>
      </c>
      <c r="C102" s="7" t="s">
        <v>133</v>
      </c>
      <c r="D102" s="7" t="s">
        <v>87</v>
      </c>
      <c r="E102" s="24" t="s">
        <v>176</v>
      </c>
      <c r="F102" s="7" t="s">
        <v>26</v>
      </c>
      <c r="G102" s="7" t="s">
        <v>25</v>
      </c>
      <c r="H102" s="7" t="s">
        <v>34</v>
      </c>
      <c r="I102" s="63">
        <v>50</v>
      </c>
      <c r="J102" s="7" t="s">
        <v>137</v>
      </c>
      <c r="K102" s="23">
        <f t="shared" si="14"/>
        <v>807.38983050847469</v>
      </c>
      <c r="L102" s="23">
        <f>IF(I102&gt;60,I5*K102/0.95,IF(I102&lt;61,I5*K102))</f>
        <v>807.38983050847469</v>
      </c>
      <c r="M102" s="11">
        <f t="shared" si="12"/>
        <v>238.18</v>
      </c>
      <c r="N102" s="6">
        <v>4.7636000000000003</v>
      </c>
      <c r="O102" s="44">
        <f t="shared" si="13"/>
        <v>816.88983050847469</v>
      </c>
      <c r="P102" s="44">
        <f t="shared" si="15"/>
        <v>816.88983050847469</v>
      </c>
    </row>
    <row r="103" spans="1:16" x14ac:dyDescent="0.25">
      <c r="A103" s="7" t="s">
        <v>268</v>
      </c>
      <c r="B103" s="7" t="str">
        <f t="shared" si="7"/>
        <v>MJ12383450</v>
      </c>
      <c r="C103" s="7" t="s">
        <v>133</v>
      </c>
      <c r="D103" s="7" t="s">
        <v>87</v>
      </c>
      <c r="E103" s="24" t="s">
        <v>269</v>
      </c>
      <c r="F103" s="7" t="s">
        <v>54</v>
      </c>
      <c r="G103" s="7" t="s">
        <v>27</v>
      </c>
      <c r="H103" s="7" t="s">
        <v>34</v>
      </c>
      <c r="I103" s="63">
        <v>50</v>
      </c>
      <c r="J103" s="7" t="s">
        <v>55</v>
      </c>
      <c r="K103" s="23">
        <f t="shared" si="14"/>
        <v>579.50847457627117</v>
      </c>
      <c r="L103" s="23">
        <f>IF(I103&gt;60,I5*K103/0.95,IF(I103&lt;61,I5*K103))</f>
        <v>579.50847457627117</v>
      </c>
      <c r="M103" s="11">
        <f t="shared" si="12"/>
        <v>170.95499999999998</v>
      </c>
      <c r="N103" s="6">
        <v>3.4190999999999998</v>
      </c>
      <c r="O103" s="44">
        <f t="shared" si="13"/>
        <v>589.00847457627117</v>
      </c>
      <c r="P103" s="44">
        <f t="shared" si="15"/>
        <v>589.00847457627117</v>
      </c>
    </row>
    <row r="104" spans="1:16" x14ac:dyDescent="0.25">
      <c r="A104" s="7" t="s">
        <v>270</v>
      </c>
      <c r="B104" s="7" t="str">
        <f t="shared" si="7"/>
        <v>MJW12383450</v>
      </c>
      <c r="C104" s="7" t="s">
        <v>133</v>
      </c>
      <c r="D104" s="7" t="s">
        <v>87</v>
      </c>
      <c r="E104" s="24" t="s">
        <v>269</v>
      </c>
      <c r="F104" s="7" t="s">
        <v>54</v>
      </c>
      <c r="G104" s="7" t="s">
        <v>27</v>
      </c>
      <c r="H104" s="7" t="s">
        <v>34</v>
      </c>
      <c r="I104" s="63">
        <v>50</v>
      </c>
      <c r="J104" s="7" t="s">
        <v>137</v>
      </c>
      <c r="K104" s="23">
        <f t="shared" si="14"/>
        <v>726.18644067796617</v>
      </c>
      <c r="L104" s="23">
        <f>IF(I104&gt;60,I5*K104/0.95,IF(I104&lt;61,I5*K104))</f>
        <v>726.18644067796617</v>
      </c>
      <c r="M104" s="11">
        <f t="shared" si="12"/>
        <v>214.22500000000002</v>
      </c>
      <c r="N104" s="6">
        <v>4.2845000000000004</v>
      </c>
      <c r="O104" s="44">
        <f t="shared" si="13"/>
        <v>735.68644067796617</v>
      </c>
      <c r="P104" s="44">
        <f t="shared" si="15"/>
        <v>735.68644067796617</v>
      </c>
    </row>
    <row r="105" spans="1:16" x14ac:dyDescent="0.25">
      <c r="A105" s="7" t="s">
        <v>271</v>
      </c>
      <c r="B105" s="7" t="str">
        <f t="shared" si="7"/>
        <v>MJ38343450</v>
      </c>
      <c r="C105" s="7" t="s">
        <v>133</v>
      </c>
      <c r="D105" s="7" t="s">
        <v>87</v>
      </c>
      <c r="E105" s="24" t="s">
        <v>182</v>
      </c>
      <c r="F105" s="7" t="s">
        <v>26</v>
      </c>
      <c r="G105" s="7" t="s">
        <v>34</v>
      </c>
      <c r="H105" s="7" t="s">
        <v>34</v>
      </c>
      <c r="I105" s="70">
        <v>50</v>
      </c>
      <c r="J105" s="7" t="s">
        <v>55</v>
      </c>
      <c r="K105" s="23">
        <f t="shared" si="14"/>
        <v>730.23728813559319</v>
      </c>
      <c r="L105" s="23">
        <f>IF(I105&gt;60,I5*K105/0.95,IF(I105&lt;61,I5*K105))</f>
        <v>730.23728813559319</v>
      </c>
      <c r="M105" s="11">
        <f t="shared" si="12"/>
        <v>215.42</v>
      </c>
      <c r="N105" s="6">
        <v>4.3083999999999998</v>
      </c>
      <c r="O105" s="44">
        <f t="shared" si="13"/>
        <v>739.73728813559319</v>
      </c>
      <c r="P105" s="44">
        <f t="shared" ref="P105:P108" si="16">O105</f>
        <v>739.73728813559319</v>
      </c>
    </row>
    <row r="106" spans="1:16" x14ac:dyDescent="0.25">
      <c r="A106" s="7" t="s">
        <v>272</v>
      </c>
      <c r="B106" s="7" t="str">
        <f t="shared" si="7"/>
        <v>MJW38343450</v>
      </c>
      <c r="C106" s="7" t="s">
        <v>133</v>
      </c>
      <c r="D106" s="7" t="s">
        <v>87</v>
      </c>
      <c r="E106" s="24" t="s">
        <v>182</v>
      </c>
      <c r="F106" s="7" t="s">
        <v>26</v>
      </c>
      <c r="G106" s="7" t="s">
        <v>34</v>
      </c>
      <c r="H106" s="7" t="s">
        <v>34</v>
      </c>
      <c r="I106" s="70">
        <v>50</v>
      </c>
      <c r="J106" s="7" t="s">
        <v>137</v>
      </c>
      <c r="K106" s="23">
        <f t="shared" si="14"/>
        <v>876.9152542372882</v>
      </c>
      <c r="L106" s="23">
        <f>IF(I106&gt;60,I5*K106/0.95,IF(I106&lt;61,I5*K106))</f>
        <v>876.9152542372882</v>
      </c>
      <c r="M106" s="11">
        <f t="shared" ref="M106:M108" si="17">N106*I106</f>
        <v>258.69</v>
      </c>
      <c r="N106" s="6">
        <v>5.1738</v>
      </c>
      <c r="O106" s="44">
        <f t="shared" si="13"/>
        <v>886.4152542372882</v>
      </c>
      <c r="P106" s="44">
        <f t="shared" si="16"/>
        <v>886.4152542372882</v>
      </c>
    </row>
    <row r="107" spans="1:16" x14ac:dyDescent="0.25">
      <c r="A107" s="7" t="s">
        <v>273</v>
      </c>
      <c r="B107" s="7" t="str">
        <f t="shared" ref="B107:B138" si="18">_xlfn.CONCAT(A107,I107)</f>
        <v>MJ38783450</v>
      </c>
      <c r="C107" s="7" t="s">
        <v>133</v>
      </c>
      <c r="D107" s="7" t="s">
        <v>87</v>
      </c>
      <c r="E107" s="24" t="s">
        <v>185</v>
      </c>
      <c r="F107" s="7" t="s">
        <v>26</v>
      </c>
      <c r="G107" s="7" t="s">
        <v>39</v>
      </c>
      <c r="H107" s="7" t="s">
        <v>34</v>
      </c>
      <c r="I107" s="70">
        <v>50</v>
      </c>
      <c r="J107" s="7" t="s">
        <v>55</v>
      </c>
      <c r="K107" s="23">
        <f t="shared" si="14"/>
        <v>905.89830508474586</v>
      </c>
      <c r="L107" s="23">
        <f>IF(I107&gt;60,I5*K107/0.95,IF(I107&lt;61,I5*K107))</f>
        <v>905.89830508474586</v>
      </c>
      <c r="M107" s="11">
        <f t="shared" si="17"/>
        <v>267.24</v>
      </c>
      <c r="N107" s="6">
        <v>5.3448000000000002</v>
      </c>
      <c r="O107" s="44">
        <f t="shared" si="13"/>
        <v>915.39830508474586</v>
      </c>
      <c r="P107" s="44">
        <f t="shared" si="16"/>
        <v>915.39830508474586</v>
      </c>
    </row>
    <row r="108" spans="1:16" x14ac:dyDescent="0.25">
      <c r="A108" s="7" t="s">
        <v>274</v>
      </c>
      <c r="B108" s="7" t="str">
        <f t="shared" si="18"/>
        <v>MJW38783450</v>
      </c>
      <c r="C108" s="7" t="s">
        <v>133</v>
      </c>
      <c r="D108" s="7" t="s">
        <v>87</v>
      </c>
      <c r="E108" s="24" t="s">
        <v>185</v>
      </c>
      <c r="F108" s="7" t="s">
        <v>26</v>
      </c>
      <c r="G108" s="7" t="s">
        <v>39</v>
      </c>
      <c r="H108" s="7" t="s">
        <v>34</v>
      </c>
      <c r="I108" s="70">
        <v>50</v>
      </c>
      <c r="J108" s="7" t="s">
        <v>137</v>
      </c>
      <c r="K108" s="23">
        <f t="shared" si="14"/>
        <v>1052.5762711864406</v>
      </c>
      <c r="L108" s="23">
        <f>IF(I108&gt;60,I15*K108/0.95,IF(I108&lt;61,I5*K108))</f>
        <v>1052.5762711864406</v>
      </c>
      <c r="M108" s="11">
        <f t="shared" si="17"/>
        <v>310.51</v>
      </c>
      <c r="N108" s="6">
        <v>6.2102000000000004</v>
      </c>
      <c r="O108" s="44">
        <f t="shared" si="13"/>
        <v>1062.0762711864406</v>
      </c>
      <c r="P108" s="44">
        <f t="shared" si="16"/>
        <v>1062.0762711864406</v>
      </c>
    </row>
    <row r="109" spans="1:16" x14ac:dyDescent="0.25">
      <c r="A109" s="7" t="s">
        <v>275</v>
      </c>
      <c r="B109" s="7" t="str">
        <f t="shared" si="18"/>
        <v>MJ58123450</v>
      </c>
      <c r="C109" s="7" t="s">
        <v>133</v>
      </c>
      <c r="D109" s="7" t="s">
        <v>87</v>
      </c>
      <c r="E109" s="24" t="s">
        <v>276</v>
      </c>
      <c r="F109" s="7" t="s">
        <v>27</v>
      </c>
      <c r="G109" s="7" t="s">
        <v>25</v>
      </c>
      <c r="H109" s="7" t="s">
        <v>34</v>
      </c>
      <c r="I109" s="63">
        <v>50</v>
      </c>
      <c r="J109" s="7" t="s">
        <v>55</v>
      </c>
      <c r="K109" s="23">
        <f t="shared" si="14"/>
        <v>720.45762711864404</v>
      </c>
      <c r="L109" s="23">
        <f>IF(I109&gt;60,I5*K109/0.95,IF(I109&lt;61,I5*K109))</f>
        <v>720.45762711864404</v>
      </c>
      <c r="M109" s="11">
        <f t="shared" ref="M109:M138" si="19">N109*I109</f>
        <v>212.535</v>
      </c>
      <c r="N109" s="6">
        <v>4.2507000000000001</v>
      </c>
      <c r="O109" s="44">
        <f t="shared" si="13"/>
        <v>729.95762711864404</v>
      </c>
      <c r="P109" s="44">
        <f t="shared" ref="P109:P126" si="20">O109</f>
        <v>729.95762711864404</v>
      </c>
    </row>
    <row r="110" spans="1:16" x14ac:dyDescent="0.25">
      <c r="A110" s="7" t="s">
        <v>277</v>
      </c>
      <c r="B110" s="7" t="str">
        <f t="shared" si="18"/>
        <v>MJW58123450</v>
      </c>
      <c r="C110" s="7" t="s">
        <v>133</v>
      </c>
      <c r="D110" s="7" t="s">
        <v>87</v>
      </c>
      <c r="E110" s="24" t="s">
        <v>276</v>
      </c>
      <c r="F110" s="7" t="s">
        <v>27</v>
      </c>
      <c r="G110" s="7" t="s">
        <v>25</v>
      </c>
      <c r="H110" s="7" t="s">
        <v>34</v>
      </c>
      <c r="I110" s="63">
        <v>50</v>
      </c>
      <c r="J110" s="7" t="s">
        <v>137</v>
      </c>
      <c r="K110" s="23">
        <f t="shared" si="14"/>
        <v>867.13559322033905</v>
      </c>
      <c r="L110" s="23">
        <f>IF(I110&gt;60,I5*K110/0.95,IF(I110&lt;61,I5*K110))</f>
        <v>867.13559322033905</v>
      </c>
      <c r="M110" s="11">
        <f t="shared" si="19"/>
        <v>255.80500000000001</v>
      </c>
      <c r="N110" s="6">
        <v>5.1161000000000003</v>
      </c>
      <c r="O110" s="44">
        <f t="shared" si="13"/>
        <v>876.63559322033905</v>
      </c>
      <c r="P110" s="44">
        <f t="shared" si="20"/>
        <v>876.63559322033905</v>
      </c>
    </row>
    <row r="111" spans="1:16" x14ac:dyDescent="0.25">
      <c r="A111" s="7" t="s">
        <v>278</v>
      </c>
      <c r="B111" s="7" t="str">
        <f t="shared" si="18"/>
        <v>MJ34123450</v>
      </c>
      <c r="C111" s="7" t="s">
        <v>133</v>
      </c>
      <c r="D111" s="7" t="s">
        <v>87</v>
      </c>
      <c r="E111" s="24" t="s">
        <v>191</v>
      </c>
      <c r="F111" s="7" t="s">
        <v>27</v>
      </c>
      <c r="G111" s="7" t="s">
        <v>34</v>
      </c>
      <c r="H111" s="7" t="s">
        <v>34</v>
      </c>
      <c r="I111" s="63">
        <v>50</v>
      </c>
      <c r="J111" s="7" t="s">
        <v>55</v>
      </c>
      <c r="K111" s="23">
        <f t="shared" si="14"/>
        <v>789.98305084745766</v>
      </c>
      <c r="L111" s="23">
        <f>IF(I111&gt;60,I5*K111/0.95,IF(I111&lt;61,I5*K111))</f>
        <v>789.98305084745766</v>
      </c>
      <c r="M111" s="11">
        <f t="shared" si="19"/>
        <v>233.04499999999999</v>
      </c>
      <c r="N111" s="6">
        <v>4.6608999999999998</v>
      </c>
      <c r="O111" s="44">
        <f t="shared" si="13"/>
        <v>799.48305084745766</v>
      </c>
      <c r="P111" s="44">
        <f t="shared" si="20"/>
        <v>799.48305084745766</v>
      </c>
    </row>
    <row r="112" spans="1:16" x14ac:dyDescent="0.25">
      <c r="A112" s="7" t="s">
        <v>279</v>
      </c>
      <c r="B112" s="7" t="str">
        <f t="shared" si="18"/>
        <v>MJW34123450</v>
      </c>
      <c r="C112" s="7" t="s">
        <v>133</v>
      </c>
      <c r="D112" s="7" t="s">
        <v>87</v>
      </c>
      <c r="E112" s="24" t="s">
        <v>191</v>
      </c>
      <c r="F112" s="7" t="s">
        <v>27</v>
      </c>
      <c r="G112" s="7" t="s">
        <v>34</v>
      </c>
      <c r="H112" s="7" t="s">
        <v>34</v>
      </c>
      <c r="I112" s="63">
        <v>50</v>
      </c>
      <c r="J112" s="7" t="s">
        <v>137</v>
      </c>
      <c r="K112" s="23">
        <f t="shared" si="14"/>
        <v>936.66101694915255</v>
      </c>
      <c r="L112" s="10">
        <f>IF(I112&gt;60,I5*K112/0.95,IF(I112&lt;61,I5*K112))</f>
        <v>936.66101694915255</v>
      </c>
      <c r="M112" s="11">
        <f t="shared" si="19"/>
        <v>276.315</v>
      </c>
      <c r="N112" s="6">
        <v>5.5263</v>
      </c>
      <c r="O112" s="44">
        <f t="shared" si="13"/>
        <v>946.16101694915255</v>
      </c>
      <c r="P112" s="44">
        <f t="shared" si="20"/>
        <v>946.16101694915255</v>
      </c>
    </row>
    <row r="113" spans="1:16" x14ac:dyDescent="0.25">
      <c r="A113" s="7" t="s">
        <v>280</v>
      </c>
      <c r="B113" s="7" t="str">
        <f>_xlfn.CONCAT(A113,I113)</f>
        <v>MJ38141130</v>
      </c>
      <c r="C113" s="7" t="s">
        <v>133</v>
      </c>
      <c r="D113" s="7" t="s">
        <v>87</v>
      </c>
      <c r="E113" s="24" t="s">
        <v>194</v>
      </c>
      <c r="F113" s="7" t="s">
        <v>140</v>
      </c>
      <c r="G113" s="7" t="s">
        <v>26</v>
      </c>
      <c r="H113" s="7" t="s">
        <v>69</v>
      </c>
      <c r="I113" s="63">
        <v>130</v>
      </c>
      <c r="J113" s="7" t="s">
        <v>55</v>
      </c>
      <c r="K113" s="23">
        <f t="shared" si="14"/>
        <v>1446.3932203389832</v>
      </c>
      <c r="L113" s="23">
        <f>IF(I113&gt;60,I5*K113/0.95,IF(I113&lt;61,I5*K113))</f>
        <v>1522.5191793041929</v>
      </c>
      <c r="M113" s="11">
        <f t="shared" si="19"/>
        <v>426.68599999999998</v>
      </c>
      <c r="N113" s="12">
        <v>3.2822</v>
      </c>
      <c r="O113" s="44">
        <f t="shared" si="13"/>
        <v>1532.0191793041929</v>
      </c>
      <c r="P113" s="44">
        <f t="shared" si="20"/>
        <v>1532.0191793041929</v>
      </c>
    </row>
    <row r="114" spans="1:16" x14ac:dyDescent="0.25">
      <c r="A114" s="7" t="s">
        <v>281</v>
      </c>
      <c r="B114" s="7" t="str">
        <f t="shared" si="18"/>
        <v>MJW3814150</v>
      </c>
      <c r="C114" s="7" t="s">
        <v>133</v>
      </c>
      <c r="D114" s="7" t="s">
        <v>87</v>
      </c>
      <c r="E114" s="24" t="s">
        <v>194</v>
      </c>
      <c r="F114" s="7" t="s">
        <v>140</v>
      </c>
      <c r="G114" s="7" t="s">
        <v>26</v>
      </c>
      <c r="H114" s="7" t="s">
        <v>69</v>
      </c>
      <c r="I114" s="63">
        <v>50</v>
      </c>
      <c r="J114" s="7" t="s">
        <v>137</v>
      </c>
      <c r="K114" s="23">
        <f t="shared" si="14"/>
        <v>702.98305084745766</v>
      </c>
      <c r="L114" s="23">
        <f>IF(I114&gt;60,I5*K114/0.95,IF(I114&lt;61,I5*K114))</f>
        <v>702.98305084745766</v>
      </c>
      <c r="M114" s="11">
        <f t="shared" si="19"/>
        <v>207.38</v>
      </c>
      <c r="N114" s="59">
        <v>4.1475999999999997</v>
      </c>
      <c r="O114" s="44">
        <f t="shared" si="13"/>
        <v>712.48305084745766</v>
      </c>
      <c r="P114" s="44">
        <f t="shared" si="20"/>
        <v>712.48305084745766</v>
      </c>
    </row>
    <row r="115" spans="1:16" x14ac:dyDescent="0.25">
      <c r="A115" s="7" t="s">
        <v>282</v>
      </c>
      <c r="B115" s="7" t="str">
        <f>_xlfn.CONCAT(A115,I115)</f>
        <v>MJ1214150</v>
      </c>
      <c r="C115" s="7" t="s">
        <v>133</v>
      </c>
      <c r="D115" s="7" t="s">
        <v>87</v>
      </c>
      <c r="E115" s="24" t="s">
        <v>197</v>
      </c>
      <c r="F115" s="7" t="s">
        <v>140</v>
      </c>
      <c r="G115" s="7" t="s">
        <v>27</v>
      </c>
      <c r="H115" s="7" t="s">
        <v>69</v>
      </c>
      <c r="I115" s="63">
        <v>50</v>
      </c>
      <c r="J115" s="7" t="s">
        <v>55</v>
      </c>
      <c r="K115" s="23">
        <f t="shared" si="14"/>
        <v>619.27118644067798</v>
      </c>
      <c r="L115" s="23">
        <f>IF(I115&gt;60,I5*K115/0.95,IF(I115&lt;61,I5*K115))</f>
        <v>619.27118644067798</v>
      </c>
      <c r="M115" s="11">
        <f t="shared" si="19"/>
        <v>182.685</v>
      </c>
      <c r="N115" s="12">
        <v>3.6537000000000002</v>
      </c>
      <c r="O115" s="44">
        <f t="shared" si="13"/>
        <v>628.77118644067798</v>
      </c>
      <c r="P115" s="44">
        <f t="shared" si="20"/>
        <v>628.77118644067798</v>
      </c>
    </row>
    <row r="116" spans="1:16" x14ac:dyDescent="0.25">
      <c r="A116" s="7" t="s">
        <v>283</v>
      </c>
      <c r="B116" s="7" t="str">
        <f t="shared" si="18"/>
        <v>MJW1214150</v>
      </c>
      <c r="C116" s="7" t="s">
        <v>133</v>
      </c>
      <c r="D116" s="7" t="s">
        <v>87</v>
      </c>
      <c r="E116" s="24" t="s">
        <v>197</v>
      </c>
      <c r="F116" s="7" t="s">
        <v>140</v>
      </c>
      <c r="G116" s="7" t="s">
        <v>27</v>
      </c>
      <c r="H116" s="7" t="s">
        <v>69</v>
      </c>
      <c r="I116" s="63">
        <v>50</v>
      </c>
      <c r="J116" s="7" t="s">
        <v>137</v>
      </c>
      <c r="K116" s="23">
        <f t="shared" si="14"/>
        <v>765.94915254237287</v>
      </c>
      <c r="L116" s="23">
        <f>IF(I116&gt;60,I5*K116/0.95,IF(I116&lt;61,I5*K116))</f>
        <v>765.94915254237287</v>
      </c>
      <c r="M116" s="11">
        <f t="shared" si="19"/>
        <v>225.95499999999998</v>
      </c>
      <c r="N116" s="59">
        <v>4.5190999999999999</v>
      </c>
      <c r="O116" s="44">
        <f t="shared" si="13"/>
        <v>775.44915254237287</v>
      </c>
      <c r="P116" s="44">
        <f t="shared" si="20"/>
        <v>775.44915254237287</v>
      </c>
    </row>
    <row r="117" spans="1:16" x14ac:dyDescent="0.25">
      <c r="A117" s="7" t="s">
        <v>284</v>
      </c>
      <c r="B117" s="7" t="str">
        <f t="shared" si="18"/>
        <v>MJ5814150</v>
      </c>
      <c r="C117" s="7" t="s">
        <v>133</v>
      </c>
      <c r="D117" s="7" t="s">
        <v>87</v>
      </c>
      <c r="E117" s="24" t="s">
        <v>285</v>
      </c>
      <c r="F117" s="7" t="s">
        <v>140</v>
      </c>
      <c r="G117" s="7" t="s">
        <v>25</v>
      </c>
      <c r="H117" s="7" t="s">
        <v>69</v>
      </c>
      <c r="I117" s="63">
        <v>50</v>
      </c>
      <c r="J117" s="7" t="s">
        <v>55</v>
      </c>
      <c r="K117" s="23">
        <f t="shared" si="14"/>
        <v>701.66101694915255</v>
      </c>
      <c r="L117" s="23">
        <f>IF(I117&gt;60,I5*K117/0.95,IF(I117&lt;61,I5*K117))</f>
        <v>701.66101694915255</v>
      </c>
      <c r="M117" s="11">
        <f t="shared" si="19"/>
        <v>206.99</v>
      </c>
      <c r="N117" s="12">
        <v>4.1398000000000001</v>
      </c>
      <c r="O117" s="44">
        <f t="shared" si="13"/>
        <v>711.16101694915255</v>
      </c>
      <c r="P117" s="44">
        <f t="shared" si="20"/>
        <v>711.16101694915255</v>
      </c>
    </row>
    <row r="118" spans="1:16" x14ac:dyDescent="0.25">
      <c r="A118" s="7" t="s">
        <v>286</v>
      </c>
      <c r="B118" s="7" t="str">
        <f t="shared" si="18"/>
        <v>MJW5814150</v>
      </c>
      <c r="C118" s="7" t="s">
        <v>133</v>
      </c>
      <c r="D118" s="7" t="s">
        <v>87</v>
      </c>
      <c r="E118" s="24" t="s">
        <v>285</v>
      </c>
      <c r="F118" s="7" t="s">
        <v>140</v>
      </c>
      <c r="G118" s="7" t="s">
        <v>25</v>
      </c>
      <c r="H118" s="7" t="s">
        <v>69</v>
      </c>
      <c r="I118" s="63">
        <v>50</v>
      </c>
      <c r="J118" s="7" t="s">
        <v>137</v>
      </c>
      <c r="K118" s="23">
        <f t="shared" si="14"/>
        <v>848.33898305084756</v>
      </c>
      <c r="L118" s="23">
        <f>IF(I118&gt;60,I5*K118/0.95,IF(I118&lt;61,I5*K118))</f>
        <v>848.33898305084756</v>
      </c>
      <c r="M118" s="11">
        <f t="shared" si="19"/>
        <v>250.26000000000002</v>
      </c>
      <c r="N118" s="59">
        <v>5.0052000000000003</v>
      </c>
      <c r="O118" s="44">
        <f t="shared" si="13"/>
        <v>857.83898305084756</v>
      </c>
      <c r="P118" s="44">
        <f t="shared" si="20"/>
        <v>857.83898305084756</v>
      </c>
    </row>
    <row r="119" spans="1:16" x14ac:dyDescent="0.25">
      <c r="A119" s="7" t="s">
        <v>287</v>
      </c>
      <c r="B119" s="7" t="str">
        <f t="shared" si="18"/>
        <v>MJ3414150</v>
      </c>
      <c r="C119" s="7" t="s">
        <v>133</v>
      </c>
      <c r="D119" s="7" t="s">
        <v>87</v>
      </c>
      <c r="E119" s="24" t="s">
        <v>288</v>
      </c>
      <c r="F119" s="7" t="s">
        <v>140</v>
      </c>
      <c r="G119" s="7" t="s">
        <v>34</v>
      </c>
      <c r="H119" s="7" t="s">
        <v>69</v>
      </c>
      <c r="I119" s="63">
        <v>50</v>
      </c>
      <c r="J119" s="7" t="s">
        <v>55</v>
      </c>
      <c r="K119" s="23">
        <f t="shared" si="14"/>
        <v>770.00000000000011</v>
      </c>
      <c r="L119" s="23">
        <f>IF(I119&gt;60,I5*K119/0.95,IF(I119&lt;61,I5*K119))</f>
        <v>770.00000000000011</v>
      </c>
      <c r="M119" s="11">
        <f t="shared" si="19"/>
        <v>227.15</v>
      </c>
      <c r="N119" s="12">
        <v>4.5430000000000001</v>
      </c>
      <c r="O119" s="44">
        <f t="shared" si="13"/>
        <v>779.50000000000011</v>
      </c>
      <c r="P119" s="44">
        <f t="shared" si="20"/>
        <v>779.50000000000011</v>
      </c>
    </row>
    <row r="120" spans="1:16" x14ac:dyDescent="0.25">
      <c r="A120" s="7" t="s">
        <v>289</v>
      </c>
      <c r="B120" s="7" t="str">
        <f t="shared" si="18"/>
        <v>MJW3414150</v>
      </c>
      <c r="C120" s="7" t="s">
        <v>133</v>
      </c>
      <c r="D120" s="7" t="s">
        <v>87</v>
      </c>
      <c r="E120" s="24" t="s">
        <v>288</v>
      </c>
      <c r="F120" s="7" t="s">
        <v>140</v>
      </c>
      <c r="G120" s="7" t="s">
        <v>34</v>
      </c>
      <c r="H120" s="7" t="s">
        <v>69</v>
      </c>
      <c r="I120" s="63">
        <v>50</v>
      </c>
      <c r="J120" s="7" t="s">
        <v>137</v>
      </c>
      <c r="K120" s="23">
        <f t="shared" si="14"/>
        <v>916.67796610169501</v>
      </c>
      <c r="L120" s="23">
        <f>IF(I120&gt;60,I5*K120/0.95,IF(I120&lt;61,I5*K120))</f>
        <v>916.67796610169501</v>
      </c>
      <c r="M120" s="11">
        <f t="shared" si="19"/>
        <v>270.42</v>
      </c>
      <c r="N120" s="59">
        <v>5.4084000000000003</v>
      </c>
      <c r="O120" s="44">
        <f t="shared" si="13"/>
        <v>926.17796610169501</v>
      </c>
      <c r="P120" s="44">
        <f t="shared" si="20"/>
        <v>926.17796610169501</v>
      </c>
    </row>
    <row r="121" spans="1:16" x14ac:dyDescent="0.25">
      <c r="A121" s="7" t="s">
        <v>290</v>
      </c>
      <c r="B121" s="7" t="str">
        <f t="shared" si="18"/>
        <v>MJ5838190</v>
      </c>
      <c r="C121" s="7" t="s">
        <v>133</v>
      </c>
      <c r="D121" s="7" t="s">
        <v>87</v>
      </c>
      <c r="E121" s="24" t="s">
        <v>207</v>
      </c>
      <c r="F121" s="7" t="s">
        <v>26</v>
      </c>
      <c r="G121" s="7" t="s">
        <v>25</v>
      </c>
      <c r="H121" s="7" t="s">
        <v>69</v>
      </c>
      <c r="I121" s="63">
        <v>90</v>
      </c>
      <c r="J121" s="7" t="s">
        <v>55</v>
      </c>
      <c r="K121" s="23">
        <f t="shared" si="14"/>
        <v>1374.1627118644069</v>
      </c>
      <c r="L121" s="23">
        <f>IF(I121&gt;60,I5*K121/0.95,IF(I121&lt;61,I5*K121))</f>
        <v>1446.4870651204285</v>
      </c>
      <c r="M121" s="11">
        <f t="shared" si="19"/>
        <v>405.37799999999999</v>
      </c>
      <c r="N121" s="12">
        <v>4.5042</v>
      </c>
      <c r="O121" s="44">
        <f t="shared" si="13"/>
        <v>1455.9870651204285</v>
      </c>
      <c r="P121" s="44">
        <f t="shared" si="20"/>
        <v>1455.9870651204285</v>
      </c>
    </row>
    <row r="122" spans="1:16" x14ac:dyDescent="0.25">
      <c r="A122" s="7" t="s">
        <v>291</v>
      </c>
      <c r="B122" s="7" t="str">
        <f t="shared" si="18"/>
        <v>MJW5838150</v>
      </c>
      <c r="C122" s="7" t="s">
        <v>133</v>
      </c>
      <c r="D122" s="7" t="s">
        <v>87</v>
      </c>
      <c r="E122" s="24" t="s">
        <v>207</v>
      </c>
      <c r="F122" s="7" t="s">
        <v>26</v>
      </c>
      <c r="G122" s="7" t="s">
        <v>25</v>
      </c>
      <c r="H122" s="7" t="s">
        <v>69</v>
      </c>
      <c r="I122" s="63">
        <v>50</v>
      </c>
      <c r="J122" s="7" t="s">
        <v>137</v>
      </c>
      <c r="K122" s="23">
        <f t="shared" si="14"/>
        <v>910.10169491525437</v>
      </c>
      <c r="L122" s="23">
        <f>IF(I122&gt;60,I5*K122/0.95,IF(I122&lt;61,I5*K122))</f>
        <v>910.10169491525437</v>
      </c>
      <c r="M122" s="11">
        <f t="shared" si="19"/>
        <v>268.48</v>
      </c>
      <c r="N122" s="59">
        <v>5.3696000000000002</v>
      </c>
      <c r="O122" s="44">
        <f t="shared" si="13"/>
        <v>919.60169491525437</v>
      </c>
      <c r="P122" s="44">
        <f t="shared" si="20"/>
        <v>919.60169491525437</v>
      </c>
    </row>
    <row r="123" spans="1:16" x14ac:dyDescent="0.25">
      <c r="A123" s="7" t="s">
        <v>292</v>
      </c>
      <c r="B123" s="7" t="str">
        <f t="shared" si="18"/>
        <v>MJ1238150</v>
      </c>
      <c r="C123" s="7" t="s">
        <v>133</v>
      </c>
      <c r="D123" s="7" t="s">
        <v>87</v>
      </c>
      <c r="E123" s="24" t="s">
        <v>293</v>
      </c>
      <c r="F123" s="7" t="s">
        <v>26</v>
      </c>
      <c r="G123" s="7" t="s">
        <v>27</v>
      </c>
      <c r="H123" s="7" t="s">
        <v>69</v>
      </c>
      <c r="I123" s="63">
        <v>50</v>
      </c>
      <c r="J123" s="7" t="s">
        <v>55</v>
      </c>
      <c r="K123" s="23">
        <f t="shared" si="14"/>
        <v>681.03389830508468</v>
      </c>
      <c r="L123" s="23">
        <f>IF(I123&gt;60,I5*K123/0.95,IF(I123&lt;61,I5*K123))</f>
        <v>681.03389830508468</v>
      </c>
      <c r="M123" s="11">
        <f t="shared" si="19"/>
        <v>200.90499999999997</v>
      </c>
      <c r="N123" s="12">
        <v>4.0180999999999996</v>
      </c>
      <c r="O123" s="44">
        <f t="shared" si="13"/>
        <v>690.53389830508468</v>
      </c>
      <c r="P123" s="44">
        <f t="shared" si="20"/>
        <v>690.53389830508468</v>
      </c>
    </row>
    <row r="124" spans="1:16" x14ac:dyDescent="0.25">
      <c r="A124" s="7" t="s">
        <v>294</v>
      </c>
      <c r="B124" s="7" t="str">
        <f t="shared" si="18"/>
        <v>MJW1238150</v>
      </c>
      <c r="C124" s="7" t="s">
        <v>133</v>
      </c>
      <c r="D124" s="7" t="s">
        <v>87</v>
      </c>
      <c r="E124" s="24" t="s">
        <v>293</v>
      </c>
      <c r="F124" s="7" t="s">
        <v>26</v>
      </c>
      <c r="G124" s="7" t="s">
        <v>27</v>
      </c>
      <c r="H124" s="7" t="s">
        <v>69</v>
      </c>
      <c r="I124" s="63">
        <v>50</v>
      </c>
      <c r="J124" s="7" t="s">
        <v>137</v>
      </c>
      <c r="K124" s="23">
        <f t="shared" si="14"/>
        <v>827.71186440677968</v>
      </c>
      <c r="L124" s="23">
        <f>IF(I124&gt;60,I5*K124/0.95,IF(I124&lt;61,I5*K124))</f>
        <v>827.71186440677968</v>
      </c>
      <c r="M124" s="11">
        <f t="shared" si="19"/>
        <v>244.17499999999998</v>
      </c>
      <c r="N124" s="59">
        <v>4.8834999999999997</v>
      </c>
      <c r="O124" s="44">
        <f t="shared" si="13"/>
        <v>837.21186440677968</v>
      </c>
      <c r="P124" s="44">
        <f t="shared" si="20"/>
        <v>837.21186440677968</v>
      </c>
    </row>
    <row r="125" spans="1:16" x14ac:dyDescent="0.25">
      <c r="A125" s="7" t="s">
        <v>295</v>
      </c>
      <c r="B125" s="7" t="str">
        <f t="shared" si="18"/>
        <v>MJ3438150</v>
      </c>
      <c r="C125" s="7" t="s">
        <v>133</v>
      </c>
      <c r="D125" s="7" t="s">
        <v>87</v>
      </c>
      <c r="E125" s="24" t="s">
        <v>220</v>
      </c>
      <c r="F125" s="7" t="s">
        <v>26</v>
      </c>
      <c r="G125" s="7" t="s">
        <v>34</v>
      </c>
      <c r="H125" s="7" t="s">
        <v>69</v>
      </c>
      <c r="I125" s="63">
        <v>50</v>
      </c>
      <c r="J125" s="7" t="s">
        <v>55</v>
      </c>
      <c r="K125" s="23">
        <f t="shared" si="14"/>
        <v>831.76271186440681</v>
      </c>
      <c r="L125" s="23">
        <f>IF(I125&gt;60,I5*K125/0.95,IF(I125&lt;61,I5*K125))</f>
        <v>831.76271186440681</v>
      </c>
      <c r="M125" s="11">
        <f t="shared" si="19"/>
        <v>245.37</v>
      </c>
      <c r="N125" s="12">
        <v>4.9074</v>
      </c>
      <c r="O125" s="44">
        <f t="shared" si="13"/>
        <v>841.26271186440681</v>
      </c>
      <c r="P125" s="44">
        <f t="shared" si="20"/>
        <v>841.26271186440681</v>
      </c>
    </row>
    <row r="126" spans="1:16" x14ac:dyDescent="0.25">
      <c r="A126" s="7" t="s">
        <v>296</v>
      </c>
      <c r="B126" s="7" t="str">
        <f t="shared" si="18"/>
        <v>MJW3438150</v>
      </c>
      <c r="C126" s="7" t="s">
        <v>133</v>
      </c>
      <c r="D126" s="7" t="s">
        <v>87</v>
      </c>
      <c r="E126" s="24" t="s">
        <v>220</v>
      </c>
      <c r="F126" s="7" t="s">
        <v>26</v>
      </c>
      <c r="G126" s="7" t="s">
        <v>34</v>
      </c>
      <c r="H126" s="7" t="s">
        <v>69</v>
      </c>
      <c r="I126" s="63">
        <v>50</v>
      </c>
      <c r="J126" s="7" t="s">
        <v>137</v>
      </c>
      <c r="K126" s="23">
        <f t="shared" si="14"/>
        <v>978.4406779661017</v>
      </c>
      <c r="L126" s="23">
        <f>IF(I126&gt;60,I5*K126/0.95,IF(I126&lt;61,I5*K126))</f>
        <v>978.4406779661017</v>
      </c>
      <c r="M126" s="11">
        <f t="shared" si="19"/>
        <v>288.64</v>
      </c>
      <c r="N126" s="59">
        <v>5.7728000000000002</v>
      </c>
      <c r="O126" s="44">
        <f t="shared" si="13"/>
        <v>987.9406779661017</v>
      </c>
      <c r="P126" s="44">
        <f t="shared" si="20"/>
        <v>987.9406779661017</v>
      </c>
    </row>
    <row r="127" spans="1:16" x14ac:dyDescent="0.25">
      <c r="A127" s="7" t="s">
        <v>297</v>
      </c>
      <c r="B127" s="7" t="str">
        <f t="shared" ref="B127:B128" si="21">_xlfn.CONCAT(A127,I127)</f>
        <v>MJ3878150</v>
      </c>
      <c r="C127" s="7" t="s">
        <v>133</v>
      </c>
      <c r="D127" s="7" t="s">
        <v>87</v>
      </c>
      <c r="E127" s="24" t="s">
        <v>223</v>
      </c>
      <c r="F127" s="7" t="s">
        <v>26</v>
      </c>
      <c r="G127" s="7" t="s">
        <v>39</v>
      </c>
      <c r="H127" s="7" t="s">
        <v>69</v>
      </c>
      <c r="I127" s="70">
        <v>50</v>
      </c>
      <c r="J127" s="7" t="s">
        <v>55</v>
      </c>
      <c r="K127" s="23">
        <f t="shared" si="14"/>
        <v>1013.3559322033899</v>
      </c>
      <c r="L127" s="23">
        <f>IF(I127&gt;60,I5*K127/0.95,IF(I127&lt;61,I5*K127))</f>
        <v>1013.3559322033899</v>
      </c>
      <c r="M127" s="11">
        <f t="shared" si="19"/>
        <v>298.94</v>
      </c>
      <c r="N127" s="6">
        <v>5.9787999999999997</v>
      </c>
      <c r="O127" s="44">
        <f t="shared" si="13"/>
        <v>1022.8559322033899</v>
      </c>
      <c r="P127" s="44">
        <f t="shared" ref="P127:P128" si="22">O127</f>
        <v>1022.8559322033899</v>
      </c>
    </row>
    <row r="128" spans="1:16" x14ac:dyDescent="0.25">
      <c r="A128" s="7" t="s">
        <v>298</v>
      </c>
      <c r="B128" s="7" t="str">
        <f t="shared" si="21"/>
        <v>MJW3878150</v>
      </c>
      <c r="C128" s="7" t="s">
        <v>133</v>
      </c>
      <c r="D128" s="7" t="s">
        <v>87</v>
      </c>
      <c r="E128" s="24" t="s">
        <v>223</v>
      </c>
      <c r="F128" s="7" t="s">
        <v>26</v>
      </c>
      <c r="G128" s="7" t="s">
        <v>39</v>
      </c>
      <c r="H128" s="7" t="s">
        <v>69</v>
      </c>
      <c r="I128" s="70">
        <v>50</v>
      </c>
      <c r="J128" s="7" t="s">
        <v>137</v>
      </c>
      <c r="K128" s="23">
        <f t="shared" si="14"/>
        <v>1160.0338983050847</v>
      </c>
      <c r="L128" s="23">
        <f>IF(I128&gt;60,I5*K128/0.95,IF(I128&lt;61,I5*K128))</f>
        <v>1160.0338983050847</v>
      </c>
      <c r="M128" s="11">
        <f t="shared" si="19"/>
        <v>342.21</v>
      </c>
      <c r="N128" s="6">
        <v>6.8441999999999998</v>
      </c>
      <c r="O128" s="44">
        <f t="shared" si="13"/>
        <v>1169.5338983050847</v>
      </c>
      <c r="P128" s="44">
        <f t="shared" si="22"/>
        <v>1169.5338983050847</v>
      </c>
    </row>
    <row r="129" spans="1:16" x14ac:dyDescent="0.25">
      <c r="A129" s="7" t="s">
        <v>299</v>
      </c>
      <c r="B129" s="7" t="str">
        <f>_xlfn.CONCAT(A129,I129)</f>
        <v>MJ5812180</v>
      </c>
      <c r="C129" s="7" t="s">
        <v>133</v>
      </c>
      <c r="D129" s="7" t="s">
        <v>87</v>
      </c>
      <c r="E129" s="24" t="s">
        <v>213</v>
      </c>
      <c r="F129" s="7" t="s">
        <v>27</v>
      </c>
      <c r="G129" s="7" t="s">
        <v>25</v>
      </c>
      <c r="H129" s="7" t="s">
        <v>69</v>
      </c>
      <c r="I129" s="63">
        <v>80</v>
      </c>
      <c r="J129" s="7" t="s">
        <v>55</v>
      </c>
      <c r="K129" s="23">
        <f t="shared" si="14"/>
        <v>1322.2237288135595</v>
      </c>
      <c r="L129" s="23">
        <f>IF(I129&gt;60,I5*K129/0.95,IF(I129&lt;61,I5*K129))</f>
        <v>1391.8144513826944</v>
      </c>
      <c r="M129" s="11">
        <f t="shared" si="19"/>
        <v>390.05600000000004</v>
      </c>
      <c r="N129" s="12">
        <v>4.8757000000000001</v>
      </c>
      <c r="O129" s="44">
        <f t="shared" si="13"/>
        <v>1401.3144513826944</v>
      </c>
      <c r="P129" s="44">
        <f t="shared" ref="P129:P138" si="23">O129</f>
        <v>1401.3144513826944</v>
      </c>
    </row>
    <row r="130" spans="1:16" x14ac:dyDescent="0.25">
      <c r="A130" s="7" t="s">
        <v>300</v>
      </c>
      <c r="B130" s="7" t="str">
        <f t="shared" si="18"/>
        <v>MJW5812150</v>
      </c>
      <c r="C130" s="7" t="s">
        <v>133</v>
      </c>
      <c r="D130" s="7" t="s">
        <v>87</v>
      </c>
      <c r="E130" s="24" t="s">
        <v>213</v>
      </c>
      <c r="F130" s="7" t="s">
        <v>27</v>
      </c>
      <c r="G130" s="7" t="s">
        <v>25</v>
      </c>
      <c r="H130" s="7" t="s">
        <v>69</v>
      </c>
      <c r="I130" s="63">
        <v>50</v>
      </c>
      <c r="J130" s="7" t="s">
        <v>137</v>
      </c>
      <c r="K130" s="23">
        <f t="shared" si="14"/>
        <v>973.06779661016958</v>
      </c>
      <c r="L130" s="23">
        <f>IF(I130&gt;60,I5*K130/0.95,IF(I130&lt;61,I5*K130))</f>
        <v>973.06779661016958</v>
      </c>
      <c r="M130" s="11">
        <f t="shared" si="19"/>
        <v>287.05500000000001</v>
      </c>
      <c r="N130" s="59">
        <v>5.7411000000000003</v>
      </c>
      <c r="O130" s="44">
        <f t="shared" si="13"/>
        <v>982.56779661016958</v>
      </c>
      <c r="P130" s="44">
        <f t="shared" si="23"/>
        <v>982.56779661016958</v>
      </c>
    </row>
    <row r="131" spans="1:16" x14ac:dyDescent="0.25">
      <c r="A131" s="7" t="s">
        <v>301</v>
      </c>
      <c r="B131" s="7" t="str">
        <f t="shared" si="18"/>
        <v>MJ3412150</v>
      </c>
      <c r="C131" s="7" t="s">
        <v>133</v>
      </c>
      <c r="D131" s="7" t="s">
        <v>87</v>
      </c>
      <c r="E131" s="24" t="s">
        <v>217</v>
      </c>
      <c r="F131" s="7" t="s">
        <v>27</v>
      </c>
      <c r="G131" s="7" t="s">
        <v>34</v>
      </c>
      <c r="H131" s="7" t="s">
        <v>69</v>
      </c>
      <c r="I131" s="63">
        <v>50</v>
      </c>
      <c r="J131" s="7" t="s">
        <v>55</v>
      </c>
      <c r="K131" s="23">
        <f t="shared" si="14"/>
        <v>894.72881355932202</v>
      </c>
      <c r="L131" s="23">
        <f>IF(I131&gt;60,I5*K131/0.95,IF(I131&lt;61,I5*K131))</f>
        <v>894.72881355932202</v>
      </c>
      <c r="M131" s="11">
        <f t="shared" si="19"/>
        <v>263.94499999999999</v>
      </c>
      <c r="N131" s="12">
        <v>5.2789000000000001</v>
      </c>
      <c r="O131" s="44">
        <f t="shared" si="13"/>
        <v>904.22881355932202</v>
      </c>
      <c r="P131" s="44">
        <f t="shared" si="23"/>
        <v>904.22881355932202</v>
      </c>
    </row>
    <row r="132" spans="1:16" x14ac:dyDescent="0.25">
      <c r="A132" s="7" t="s">
        <v>302</v>
      </c>
      <c r="B132" s="7" t="str">
        <f t="shared" si="18"/>
        <v>MJW3412150</v>
      </c>
      <c r="C132" s="7" t="s">
        <v>133</v>
      </c>
      <c r="D132" s="7" t="s">
        <v>87</v>
      </c>
      <c r="E132" s="24" t="s">
        <v>217</v>
      </c>
      <c r="F132" s="7" t="s">
        <v>27</v>
      </c>
      <c r="G132" s="7" t="s">
        <v>34</v>
      </c>
      <c r="H132" s="7" t="s">
        <v>69</v>
      </c>
      <c r="I132" s="63">
        <v>50</v>
      </c>
      <c r="J132" s="7" t="s">
        <v>137</v>
      </c>
      <c r="K132" s="23">
        <f t="shared" si="14"/>
        <v>1041.406779661017</v>
      </c>
      <c r="L132" s="23">
        <f>IF(I132&gt;60,I5*K132/0.95,IF(I132&lt;61,I5*K132))</f>
        <v>1041.406779661017</v>
      </c>
      <c r="M132" s="11">
        <f t="shared" si="19"/>
        <v>307.21500000000003</v>
      </c>
      <c r="N132" s="59">
        <v>6.1443000000000003</v>
      </c>
      <c r="O132" s="44">
        <f t="shared" si="13"/>
        <v>1050.906779661017</v>
      </c>
      <c r="P132" s="44">
        <f t="shared" si="23"/>
        <v>1050.906779661017</v>
      </c>
    </row>
    <row r="133" spans="1:16" x14ac:dyDescent="0.25">
      <c r="A133" s="7" t="s">
        <v>303</v>
      </c>
      <c r="B133" s="7" t="str">
        <f t="shared" si="18"/>
        <v>MJ12118150</v>
      </c>
      <c r="C133" s="7" t="s">
        <v>133</v>
      </c>
      <c r="D133" s="7" t="s">
        <v>87</v>
      </c>
      <c r="E133" s="7" t="s">
        <v>226</v>
      </c>
      <c r="F133" s="7" t="s">
        <v>27</v>
      </c>
      <c r="G133" s="7" t="s">
        <v>44</v>
      </c>
      <c r="H133" s="7" t="s">
        <v>69</v>
      </c>
      <c r="I133" s="63">
        <v>50</v>
      </c>
      <c r="J133" s="7" t="s">
        <v>55</v>
      </c>
      <c r="K133" s="23">
        <f t="shared" si="14"/>
        <v>1809.8813559322034</v>
      </c>
      <c r="L133" s="23">
        <f>IF(I133&gt;60,I5*K133/0.95,IF(I133&lt;61,I5*K133))</f>
        <v>1809.8813559322034</v>
      </c>
      <c r="M133" s="11">
        <f t="shared" si="19"/>
        <v>533.91499999999996</v>
      </c>
      <c r="N133" s="12">
        <v>10.6783</v>
      </c>
      <c r="O133" s="44">
        <f t="shared" ref="O133:O138" si="24">L133+14</f>
        <v>1823.8813559322034</v>
      </c>
      <c r="P133" s="44">
        <f t="shared" si="23"/>
        <v>1823.8813559322034</v>
      </c>
    </row>
    <row r="134" spans="1:16" x14ac:dyDescent="0.25">
      <c r="A134" s="7" t="s">
        <v>304</v>
      </c>
      <c r="B134" s="7" t="str">
        <f t="shared" si="18"/>
        <v>MJW12118150</v>
      </c>
      <c r="C134" s="7" t="s">
        <v>133</v>
      </c>
      <c r="D134" s="7" t="s">
        <v>87</v>
      </c>
      <c r="E134" s="7" t="s">
        <v>226</v>
      </c>
      <c r="F134" s="7" t="s">
        <v>27</v>
      </c>
      <c r="G134" s="7" t="s">
        <v>44</v>
      </c>
      <c r="H134" s="7" t="s">
        <v>69</v>
      </c>
      <c r="I134" s="63">
        <v>50</v>
      </c>
      <c r="J134" s="7" t="s">
        <v>137</v>
      </c>
      <c r="K134" s="23">
        <f t="shared" si="14"/>
        <v>1956.5593220338983</v>
      </c>
      <c r="L134" s="23">
        <f>IF(I134&gt;60,I5*K134/0.95,IF(I134&lt;61,I5*K134))</f>
        <v>1956.5593220338983</v>
      </c>
      <c r="M134" s="11">
        <f t="shared" si="19"/>
        <v>577.18499999999995</v>
      </c>
      <c r="N134" s="59">
        <v>11.543699999999999</v>
      </c>
      <c r="O134" s="44">
        <f t="shared" si="24"/>
        <v>1970.5593220338983</v>
      </c>
      <c r="P134" s="44">
        <f t="shared" si="23"/>
        <v>1970.5593220338983</v>
      </c>
    </row>
    <row r="135" spans="1:16" x14ac:dyDescent="0.25">
      <c r="A135" s="7" t="s">
        <v>305</v>
      </c>
      <c r="B135" s="7" t="str">
        <f t="shared" si="18"/>
        <v>MJ78118150</v>
      </c>
      <c r="C135" s="7" t="s">
        <v>133</v>
      </c>
      <c r="D135" s="7" t="s">
        <v>87</v>
      </c>
      <c r="E135" s="7" t="s">
        <v>229</v>
      </c>
      <c r="F135" s="7" t="s">
        <v>39</v>
      </c>
      <c r="G135" s="7" t="s">
        <v>44</v>
      </c>
      <c r="H135" s="7" t="s">
        <v>69</v>
      </c>
      <c r="I135" s="63">
        <v>50</v>
      </c>
      <c r="J135" s="7" t="s">
        <v>55</v>
      </c>
      <c r="K135" s="23">
        <f t="shared" si="14"/>
        <v>2142.2033898305085</v>
      </c>
      <c r="L135" s="23">
        <f>IF(I135&gt;60,I5*K135/0.95,IF(I135&lt;61,I5*K135))</f>
        <v>2142.2033898305085</v>
      </c>
      <c r="M135" s="11">
        <f t="shared" si="19"/>
        <v>631.94999999999993</v>
      </c>
      <c r="N135" s="12">
        <v>12.638999999999999</v>
      </c>
      <c r="O135" s="44">
        <f t="shared" si="24"/>
        <v>2156.2033898305085</v>
      </c>
      <c r="P135" s="44">
        <f t="shared" si="23"/>
        <v>2156.2033898305085</v>
      </c>
    </row>
    <row r="136" spans="1:16" x14ac:dyDescent="0.25">
      <c r="A136" s="7" t="s">
        <v>306</v>
      </c>
      <c r="B136" s="7" t="str">
        <f t="shared" si="18"/>
        <v>MJW78118150</v>
      </c>
      <c r="C136" s="7" t="s">
        <v>133</v>
      </c>
      <c r="D136" s="7" t="s">
        <v>87</v>
      </c>
      <c r="E136" s="7" t="s">
        <v>229</v>
      </c>
      <c r="F136" s="7" t="s">
        <v>39</v>
      </c>
      <c r="G136" s="7" t="s">
        <v>44</v>
      </c>
      <c r="H136" s="7" t="s">
        <v>69</v>
      </c>
      <c r="I136" s="63">
        <v>50</v>
      </c>
      <c r="J136" s="7" t="s">
        <v>137</v>
      </c>
      <c r="K136" s="23">
        <f t="shared" si="14"/>
        <v>2288.8813559322034</v>
      </c>
      <c r="L136" s="23">
        <f>IF(I136&gt;60,I5*K136/0.95,IF(I136&lt;61,I5*K136))</f>
        <v>2288.8813559322034</v>
      </c>
      <c r="M136" s="11">
        <f t="shared" si="19"/>
        <v>675.22</v>
      </c>
      <c r="N136" s="59">
        <v>13.5044</v>
      </c>
      <c r="O136" s="44">
        <f t="shared" si="24"/>
        <v>2302.8813559322034</v>
      </c>
      <c r="P136" s="44">
        <f t="shared" si="23"/>
        <v>2302.8813559322034</v>
      </c>
    </row>
    <row r="137" spans="1:16" x14ac:dyDescent="0.25">
      <c r="A137" s="7" t="s">
        <v>307</v>
      </c>
      <c r="B137" s="7" t="str">
        <f t="shared" si="18"/>
        <v>MJ58118150</v>
      </c>
      <c r="C137" s="7" t="s">
        <v>133</v>
      </c>
      <c r="D137" s="7" t="s">
        <v>87</v>
      </c>
      <c r="E137" s="7" t="s">
        <v>232</v>
      </c>
      <c r="F137" s="7" t="s">
        <v>25</v>
      </c>
      <c r="G137" s="13" t="s">
        <v>44</v>
      </c>
      <c r="H137" s="7" t="s">
        <v>69</v>
      </c>
      <c r="I137" s="63">
        <v>50</v>
      </c>
      <c r="J137" s="7" t="s">
        <v>55</v>
      </c>
      <c r="K137" s="23">
        <f t="shared" si="14"/>
        <v>1892.2711864406781</v>
      </c>
      <c r="L137" s="10">
        <f>IF(I137&gt;60,I5*K137/0.95,IF(I137&lt;61,I5*K137))</f>
        <v>1892.2711864406781</v>
      </c>
      <c r="M137" s="11">
        <f t="shared" si="19"/>
        <v>558.22</v>
      </c>
      <c r="N137" s="12">
        <v>11.164400000000001</v>
      </c>
      <c r="O137" s="44">
        <f t="shared" si="24"/>
        <v>1906.2711864406781</v>
      </c>
      <c r="P137" s="44">
        <f t="shared" si="23"/>
        <v>1906.2711864406781</v>
      </c>
    </row>
    <row r="138" spans="1:16" x14ac:dyDescent="0.25">
      <c r="A138" s="7" t="s">
        <v>308</v>
      </c>
      <c r="B138" s="7" t="str">
        <f t="shared" si="18"/>
        <v>MJW58118150</v>
      </c>
      <c r="C138" s="7" t="s">
        <v>133</v>
      </c>
      <c r="D138" s="7" t="s">
        <v>87</v>
      </c>
      <c r="E138" s="7" t="s">
        <v>232</v>
      </c>
      <c r="F138" s="7" t="s">
        <v>25</v>
      </c>
      <c r="G138" s="13" t="s">
        <v>44</v>
      </c>
      <c r="H138" s="7" t="s">
        <v>69</v>
      </c>
      <c r="I138" s="63">
        <v>50</v>
      </c>
      <c r="J138" s="7" t="s">
        <v>137</v>
      </c>
      <c r="K138" s="23">
        <f t="shared" si="14"/>
        <v>2038.949152542373</v>
      </c>
      <c r="L138" s="10">
        <f>IF(I138&gt;60,I5*K138/0.95,IF(I138&lt;61,I5*K138))</f>
        <v>2038.949152542373</v>
      </c>
      <c r="M138" s="11">
        <f t="shared" si="19"/>
        <v>601.49</v>
      </c>
      <c r="N138" s="6">
        <v>12.0298</v>
      </c>
      <c r="O138" s="44">
        <f t="shared" si="24"/>
        <v>2052.9491525423728</v>
      </c>
      <c r="P138" s="44">
        <f t="shared" si="23"/>
        <v>2052.9491525423728</v>
      </c>
    </row>
    <row r="144" spans="1:16" x14ac:dyDescent="0.25">
      <c r="J144" s="1" t="s">
        <v>0</v>
      </c>
    </row>
    <row r="156" spans="14:14" x14ac:dyDescent="0.25">
      <c r="N156" s="1" t="s">
        <v>0</v>
      </c>
    </row>
  </sheetData>
  <sheetProtection algorithmName="SHA-512" hashValue="ghdXuWMVNPqmxxmcp2iUjiLDgaDSKzpCgtcGAUCiBOTn+nml1WU+GCvUPP6yO+7l73M7jKdBgviPSMkfOGjWUA==" saltValue="CXjAVN+mTTwAoJRep2GBmg==" spinCount="100000" sheet="1" selectLockedCells="1" sort="0" autoFilter="0"/>
  <protectedRanges>
    <protectedRange sqref="I5" name="Range1"/>
    <protectedRange sqref="I9:I88 I90:I138" name="Range2"/>
  </protectedRanges>
  <autoFilter ref="B8:M138" xr:uid="{870467A8-62C7-416E-BA2D-43674954A3BE}"/>
  <mergeCells count="3">
    <mergeCell ref="F5:H5"/>
    <mergeCell ref="E6:P6"/>
    <mergeCell ref="E7:P7"/>
  </mergeCells>
  <pageMargins left="0.7" right="0.7" top="0.75" bottom="0.75" header="0.3" footer="0.3"/>
  <pageSetup scale="7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1782D-ACC0-470C-9FA8-06CC4D4663AB}">
  <dimension ref="A1:F3"/>
  <sheetViews>
    <sheetView workbookViewId="0"/>
  </sheetViews>
  <sheetFormatPr defaultRowHeight="15" x14ac:dyDescent="0.25"/>
  <sheetData>
    <row r="1" spans="1:6" x14ac:dyDescent="0.25">
      <c r="A1">
        <v>0.99</v>
      </c>
      <c r="B1">
        <f>A1/0.8</f>
        <v>1.2374999999999998</v>
      </c>
      <c r="C1">
        <f>B1*3</f>
        <v>3.7124999999999995</v>
      </c>
      <c r="D1">
        <v>15</v>
      </c>
      <c r="E1">
        <v>42.21</v>
      </c>
      <c r="F1">
        <f>C1+D1+E1</f>
        <v>60.922499999999999</v>
      </c>
    </row>
    <row r="2" spans="1:6" x14ac:dyDescent="0.25">
      <c r="A2">
        <v>1.4</v>
      </c>
      <c r="B2">
        <f t="shared" ref="B2:B3" si="0">A2/0.8</f>
        <v>1.7499999999999998</v>
      </c>
      <c r="C2">
        <f t="shared" ref="C2:C3" si="1">B2*3</f>
        <v>5.2499999999999991</v>
      </c>
      <c r="D2">
        <v>15</v>
      </c>
      <c r="E2">
        <v>47.29</v>
      </c>
      <c r="F2">
        <f t="shared" ref="F2:F3" si="2">C2+D2+E2</f>
        <v>67.539999999999992</v>
      </c>
    </row>
    <row r="3" spans="1:6" x14ac:dyDescent="0.25">
      <c r="A3">
        <v>2.0499999999999998</v>
      </c>
      <c r="B3">
        <f t="shared" si="0"/>
        <v>2.5624999999999996</v>
      </c>
      <c r="C3">
        <f t="shared" si="1"/>
        <v>7.6874999999999982</v>
      </c>
      <c r="D3">
        <v>15</v>
      </c>
      <c r="E3">
        <v>59.44</v>
      </c>
      <c r="F3">
        <f t="shared" si="2"/>
        <v>82.127499999999998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5B443-FEE8-4811-BB9F-51D617A2CFE2}">
  <dimension ref="A2:L50"/>
  <sheetViews>
    <sheetView topLeftCell="B1" zoomScale="80" zoomScaleNormal="80" workbookViewId="0">
      <selection activeCell="H10" sqref="H10"/>
    </sheetView>
  </sheetViews>
  <sheetFormatPr defaultColWidth="12" defaultRowHeight="15" x14ac:dyDescent="0.25"/>
  <cols>
    <col min="1" max="1" width="8.7109375" style="1" hidden="1" customWidth="1"/>
    <col min="2" max="2" width="12.28515625" style="1" bestFit="1" customWidth="1"/>
    <col min="3" max="3" width="17.28515625" style="1" bestFit="1" customWidth="1"/>
    <col min="4" max="4" width="23" style="1" bestFit="1" customWidth="1"/>
    <col min="5" max="5" width="20.42578125" style="1" bestFit="1" customWidth="1"/>
    <col min="6" max="6" width="14.140625" style="1" bestFit="1" customWidth="1"/>
    <col min="7" max="7" width="17" style="2" bestFit="1" customWidth="1"/>
    <col min="8" max="8" width="13.140625" style="1" bestFit="1" customWidth="1"/>
    <col min="9" max="9" width="15.140625" style="1" bestFit="1" customWidth="1"/>
    <col min="10" max="10" width="15" style="1" bestFit="1" customWidth="1"/>
    <col min="11" max="11" width="15.85546875" style="4" hidden="1" customWidth="1"/>
    <col min="12" max="12" width="8.28515625" style="1" hidden="1" customWidth="1"/>
    <col min="13" max="16384" width="12" style="1"/>
  </cols>
  <sheetData>
    <row r="2" spans="1:12" x14ac:dyDescent="0.25">
      <c r="E2" s="3" t="s">
        <v>1</v>
      </c>
      <c r="H2"/>
    </row>
    <row r="3" spans="1:12" x14ac:dyDescent="0.25">
      <c r="E3" s="60" t="s">
        <v>2</v>
      </c>
    </row>
    <row r="4" spans="1:12" ht="15.75" thickBot="1" x14ac:dyDescent="0.3">
      <c r="E4" s="3" t="s">
        <v>3</v>
      </c>
    </row>
    <row r="5" spans="1:12" x14ac:dyDescent="0.25">
      <c r="E5" s="3" t="s">
        <v>4</v>
      </c>
      <c r="G5" s="22" t="s">
        <v>5</v>
      </c>
      <c r="H5" s="62">
        <v>1</v>
      </c>
    </row>
    <row r="6" spans="1:12" x14ac:dyDescent="0.25">
      <c r="D6" s="67"/>
      <c r="E6" s="91" t="s">
        <v>7</v>
      </c>
      <c r="F6" s="91"/>
      <c r="G6" s="91"/>
      <c r="H6" s="91"/>
    </row>
    <row r="7" spans="1:12" x14ac:dyDescent="0.25">
      <c r="D7" s="67"/>
      <c r="E7" s="91" t="s">
        <v>309</v>
      </c>
      <c r="F7" s="91"/>
      <c r="G7" s="91"/>
      <c r="H7" s="91"/>
    </row>
    <row r="8" spans="1:12" ht="30.75" thickBot="1" x14ac:dyDescent="0.3">
      <c r="B8" s="16" t="s">
        <v>8</v>
      </c>
      <c r="C8" s="16" t="s">
        <v>9</v>
      </c>
      <c r="D8" s="17" t="s">
        <v>10</v>
      </c>
      <c r="E8" s="16" t="s">
        <v>11</v>
      </c>
      <c r="F8" s="17" t="s">
        <v>310</v>
      </c>
      <c r="G8" s="16" t="s">
        <v>14</v>
      </c>
      <c r="H8" s="56" t="s">
        <v>15</v>
      </c>
      <c r="I8" s="16" t="s">
        <v>17</v>
      </c>
      <c r="J8" s="17" t="s">
        <v>18</v>
      </c>
      <c r="K8" s="16" t="s">
        <v>19</v>
      </c>
      <c r="L8" s="20" t="s">
        <v>20</v>
      </c>
    </row>
    <row r="9" spans="1:12" x14ac:dyDescent="0.25">
      <c r="A9" s="7" t="s">
        <v>311</v>
      </c>
      <c r="B9" s="7" t="str">
        <f t="shared" ref="B9:B40" si="0">_xlfn.CONCAT(A9,H9)</f>
        <v>IE141250</v>
      </c>
      <c r="C9" s="7" t="s">
        <v>312</v>
      </c>
      <c r="D9" s="7" t="s">
        <v>23</v>
      </c>
      <c r="E9" t="s">
        <v>313</v>
      </c>
      <c r="F9" s="7" t="s">
        <v>140</v>
      </c>
      <c r="G9" s="7" t="s">
        <v>27</v>
      </c>
      <c r="H9" s="63">
        <v>50</v>
      </c>
      <c r="I9" s="10">
        <f>(K9)/0.295</f>
        <v>183.28813559322032</v>
      </c>
      <c r="J9" s="10">
        <f>H5*I9</f>
        <v>183.28813559322032</v>
      </c>
      <c r="K9" s="11">
        <f t="shared" ref="K9:K50" si="1">L9*H9</f>
        <v>54.069999999999993</v>
      </c>
      <c r="L9" s="58">
        <v>1.0813999999999999</v>
      </c>
    </row>
    <row r="10" spans="1:12" x14ac:dyDescent="0.25">
      <c r="A10" s="7" t="s">
        <v>314</v>
      </c>
      <c r="B10" s="7" t="str">
        <f t="shared" si="0"/>
        <v>IE381250</v>
      </c>
      <c r="C10" s="7" t="s">
        <v>312</v>
      </c>
      <c r="D10" s="7" t="s">
        <v>23</v>
      </c>
      <c r="E10" s="24" t="s">
        <v>315</v>
      </c>
      <c r="F10" s="7" t="s">
        <v>26</v>
      </c>
      <c r="G10" s="7" t="s">
        <v>27</v>
      </c>
      <c r="H10" s="63">
        <v>50</v>
      </c>
      <c r="I10" s="10">
        <f t="shared" ref="I10:I50" si="2">(K10)/0.295</f>
        <v>242.16949152542372</v>
      </c>
      <c r="J10" s="10">
        <f>H5*I10</f>
        <v>242.16949152542372</v>
      </c>
      <c r="K10" s="11">
        <f t="shared" si="1"/>
        <v>71.44</v>
      </c>
      <c r="L10" s="58">
        <v>1.4287999999999998</v>
      </c>
    </row>
    <row r="11" spans="1:12" x14ac:dyDescent="0.25">
      <c r="A11" s="7" t="s">
        <v>316</v>
      </c>
      <c r="B11" s="7" t="str">
        <f t="shared" si="0"/>
        <v>IE121250</v>
      </c>
      <c r="C11" s="7" t="s">
        <v>312</v>
      </c>
      <c r="D11" s="7" t="s">
        <v>23</v>
      </c>
      <c r="E11" s="24" t="s">
        <v>317</v>
      </c>
      <c r="F11" s="7" t="s">
        <v>27</v>
      </c>
      <c r="G11" s="7" t="s">
        <v>27</v>
      </c>
      <c r="H11" s="63">
        <v>50</v>
      </c>
      <c r="I11" s="10">
        <f t="shared" si="2"/>
        <v>300.05084745762713</v>
      </c>
      <c r="J11" s="10">
        <f>H5*I11</f>
        <v>300.05084745762713</v>
      </c>
      <c r="K11" s="11">
        <f t="shared" si="1"/>
        <v>88.515000000000001</v>
      </c>
      <c r="L11" s="58">
        <v>1.7703</v>
      </c>
    </row>
    <row r="12" spans="1:12" x14ac:dyDescent="0.25">
      <c r="A12" s="7" t="s">
        <v>318</v>
      </c>
      <c r="B12" s="7" t="str">
        <f t="shared" si="0"/>
        <v>IE581250</v>
      </c>
      <c r="C12" s="7" t="s">
        <v>312</v>
      </c>
      <c r="D12" s="7" t="s">
        <v>23</v>
      </c>
      <c r="E12" s="24" t="s">
        <v>319</v>
      </c>
      <c r="F12" s="7" t="s">
        <v>25</v>
      </c>
      <c r="G12" s="7" t="s">
        <v>27</v>
      </c>
      <c r="H12" s="63">
        <v>50</v>
      </c>
      <c r="I12" s="10">
        <f t="shared" si="2"/>
        <v>377.18644067796612</v>
      </c>
      <c r="J12" s="10">
        <f>H5*I12</f>
        <v>377.18644067796612</v>
      </c>
      <c r="K12" s="11">
        <f t="shared" si="1"/>
        <v>111.27</v>
      </c>
      <c r="L12" s="58">
        <v>2.2254</v>
      </c>
    </row>
    <row r="13" spans="1:12" x14ac:dyDescent="0.25">
      <c r="A13" s="7" t="s">
        <v>320</v>
      </c>
      <c r="B13" s="7" t="str">
        <f t="shared" si="0"/>
        <v>IE341250</v>
      </c>
      <c r="C13" s="7" t="s">
        <v>312</v>
      </c>
      <c r="D13" s="7" t="s">
        <v>23</v>
      </c>
      <c r="E13" s="24" t="s">
        <v>321</v>
      </c>
      <c r="F13" s="7" t="s">
        <v>34</v>
      </c>
      <c r="G13" s="7" t="s">
        <v>27</v>
      </c>
      <c r="H13" s="63">
        <v>50</v>
      </c>
      <c r="I13" s="10">
        <f t="shared" si="2"/>
        <v>439.25423728813564</v>
      </c>
      <c r="J13" s="10">
        <f>H5*I13</f>
        <v>439.25423728813564</v>
      </c>
      <c r="K13" s="11">
        <f t="shared" si="1"/>
        <v>129.58000000000001</v>
      </c>
      <c r="L13" s="58">
        <v>2.5916000000000001</v>
      </c>
    </row>
    <row r="14" spans="1:12" x14ac:dyDescent="0.25">
      <c r="A14" s="7" t="s">
        <v>322</v>
      </c>
      <c r="B14" s="7" t="str">
        <f t="shared" si="0"/>
        <v>IE781250</v>
      </c>
      <c r="C14" s="7" t="s">
        <v>312</v>
      </c>
      <c r="D14" s="7" t="s">
        <v>23</v>
      </c>
      <c r="E14" s="24" t="s">
        <v>323</v>
      </c>
      <c r="F14" s="7" t="s">
        <v>39</v>
      </c>
      <c r="G14" s="7" t="s">
        <v>27</v>
      </c>
      <c r="H14" s="63">
        <v>50</v>
      </c>
      <c r="I14" s="10">
        <f t="shared" si="2"/>
        <v>607.79661016949149</v>
      </c>
      <c r="J14" s="10">
        <f>H5*I14</f>
        <v>607.79661016949149</v>
      </c>
      <c r="K14" s="11">
        <f t="shared" si="1"/>
        <v>179.29999999999998</v>
      </c>
      <c r="L14" s="58">
        <v>3.5859999999999999</v>
      </c>
    </row>
    <row r="15" spans="1:12" x14ac:dyDescent="0.25">
      <c r="A15" s="7" t="s">
        <v>324</v>
      </c>
      <c r="B15" s="7" t="str">
        <f t="shared" si="0"/>
        <v>IE1181250</v>
      </c>
      <c r="C15" s="7" t="s">
        <v>312</v>
      </c>
      <c r="D15" s="7" t="s">
        <v>23</v>
      </c>
      <c r="E15" s="24" t="s">
        <v>325</v>
      </c>
      <c r="F15" s="7" t="s">
        <v>44</v>
      </c>
      <c r="G15" s="7" t="s">
        <v>27</v>
      </c>
      <c r="H15" s="63">
        <v>50</v>
      </c>
      <c r="I15" s="10">
        <f t="shared" si="2"/>
        <v>1306.1016949152543</v>
      </c>
      <c r="J15" s="10">
        <f>H5*I15</f>
        <v>1306.1016949152543</v>
      </c>
      <c r="K15" s="11">
        <f t="shared" si="1"/>
        <v>385.3</v>
      </c>
      <c r="L15" s="58">
        <v>7.7060000000000004</v>
      </c>
    </row>
    <row r="16" spans="1:12" x14ac:dyDescent="0.25">
      <c r="A16" s="7" t="s">
        <v>326</v>
      </c>
      <c r="B16" s="7" t="str">
        <f t="shared" si="0"/>
        <v>IE143450</v>
      </c>
      <c r="C16" s="7" t="s">
        <v>312</v>
      </c>
      <c r="D16" s="7" t="s">
        <v>23</v>
      </c>
      <c r="E16" s="24" t="s">
        <v>327</v>
      </c>
      <c r="F16" s="7" t="s">
        <v>140</v>
      </c>
      <c r="G16" s="7" t="s">
        <v>34</v>
      </c>
      <c r="H16" s="63">
        <v>50</v>
      </c>
      <c r="I16" s="10">
        <f t="shared" si="2"/>
        <v>198.37288135593221</v>
      </c>
      <c r="J16" s="10">
        <f>H5*I16</f>
        <v>198.37288135593221</v>
      </c>
      <c r="K16" s="11">
        <f t="shared" si="1"/>
        <v>58.519999999999996</v>
      </c>
      <c r="L16" s="58">
        <v>1.1703999999999999</v>
      </c>
    </row>
    <row r="17" spans="1:12" x14ac:dyDescent="0.25">
      <c r="A17" s="7" t="s">
        <v>328</v>
      </c>
      <c r="B17" s="7" t="str">
        <f t="shared" si="0"/>
        <v>IE383450</v>
      </c>
      <c r="C17" s="7" t="s">
        <v>312</v>
      </c>
      <c r="D17" s="7" t="s">
        <v>23</v>
      </c>
      <c r="E17" s="24" t="s">
        <v>329</v>
      </c>
      <c r="F17" s="7" t="s">
        <v>26</v>
      </c>
      <c r="G17" s="7" t="s">
        <v>34</v>
      </c>
      <c r="H17" s="63">
        <v>50</v>
      </c>
      <c r="I17" s="10">
        <f t="shared" si="2"/>
        <v>259.11864406779659</v>
      </c>
      <c r="J17" s="10">
        <f>H5*I17</f>
        <v>259.11864406779659</v>
      </c>
      <c r="K17" s="11">
        <f t="shared" si="1"/>
        <v>76.44</v>
      </c>
      <c r="L17" s="58">
        <v>1.5287999999999999</v>
      </c>
    </row>
    <row r="18" spans="1:12" x14ac:dyDescent="0.25">
      <c r="A18" s="7" t="s">
        <v>330</v>
      </c>
      <c r="B18" s="7" t="str">
        <f t="shared" si="0"/>
        <v>IE123450</v>
      </c>
      <c r="C18" s="7" t="s">
        <v>312</v>
      </c>
      <c r="D18" s="7" t="s">
        <v>23</v>
      </c>
      <c r="E18" s="24" t="s">
        <v>331</v>
      </c>
      <c r="F18" s="7" t="s">
        <v>27</v>
      </c>
      <c r="G18" s="7" t="s">
        <v>34</v>
      </c>
      <c r="H18" s="63">
        <v>50</v>
      </c>
      <c r="I18" s="10">
        <f t="shared" si="2"/>
        <v>316.49152542372883</v>
      </c>
      <c r="J18" s="10">
        <f>H5*I18</f>
        <v>316.49152542372883</v>
      </c>
      <c r="K18" s="11">
        <f t="shared" si="1"/>
        <v>93.364999999999995</v>
      </c>
      <c r="L18" s="58">
        <v>1.8673</v>
      </c>
    </row>
    <row r="19" spans="1:12" x14ac:dyDescent="0.25">
      <c r="A19" s="7" t="s">
        <v>332</v>
      </c>
      <c r="B19" s="7" t="str">
        <f t="shared" si="0"/>
        <v>IE583450</v>
      </c>
      <c r="C19" s="7" t="s">
        <v>312</v>
      </c>
      <c r="D19" s="7" t="s">
        <v>23</v>
      </c>
      <c r="E19" s="24" t="s">
        <v>333</v>
      </c>
      <c r="F19" s="7" t="s">
        <v>25</v>
      </c>
      <c r="G19" s="7" t="s">
        <v>34</v>
      </c>
      <c r="H19" s="63">
        <v>50</v>
      </c>
      <c r="I19" s="10">
        <f t="shared" si="2"/>
        <v>397.18644067796612</v>
      </c>
      <c r="J19" s="10">
        <f>H5*I19</f>
        <v>397.18644067796612</v>
      </c>
      <c r="K19" s="11">
        <f t="shared" si="1"/>
        <v>117.17</v>
      </c>
      <c r="L19" s="58">
        <v>2.3433999999999999</v>
      </c>
    </row>
    <row r="20" spans="1:12" x14ac:dyDescent="0.25">
      <c r="A20" s="7" t="s">
        <v>334</v>
      </c>
      <c r="B20" s="7" t="str">
        <f t="shared" si="0"/>
        <v>IE343450</v>
      </c>
      <c r="C20" s="7" t="s">
        <v>312</v>
      </c>
      <c r="D20" s="7" t="s">
        <v>23</v>
      </c>
      <c r="E20" s="24" t="s">
        <v>335</v>
      </c>
      <c r="F20" s="7" t="s">
        <v>34</v>
      </c>
      <c r="G20" s="7" t="s">
        <v>34</v>
      </c>
      <c r="H20" s="63">
        <v>50</v>
      </c>
      <c r="I20" s="10">
        <f t="shared" si="2"/>
        <v>464.16949152542378</v>
      </c>
      <c r="J20" s="10">
        <f>H5*I20</f>
        <v>464.16949152542378</v>
      </c>
      <c r="K20" s="11">
        <f t="shared" si="1"/>
        <v>136.93</v>
      </c>
      <c r="L20" s="58">
        <v>2.7385999999999999</v>
      </c>
    </row>
    <row r="21" spans="1:12" x14ac:dyDescent="0.25">
      <c r="A21" s="7" t="s">
        <v>336</v>
      </c>
      <c r="B21" s="7" t="str">
        <f t="shared" si="0"/>
        <v>IE783450</v>
      </c>
      <c r="C21" s="7" t="s">
        <v>312</v>
      </c>
      <c r="D21" s="7" t="s">
        <v>23</v>
      </c>
      <c r="E21" s="24" t="s">
        <v>337</v>
      </c>
      <c r="F21" s="7" t="s">
        <v>39</v>
      </c>
      <c r="G21" s="7" t="s">
        <v>34</v>
      </c>
      <c r="H21" s="63">
        <v>50</v>
      </c>
      <c r="I21" s="10">
        <f t="shared" si="2"/>
        <v>636.94915254237299</v>
      </c>
      <c r="J21" s="10">
        <f>H5*I21</f>
        <v>636.94915254237299</v>
      </c>
      <c r="K21" s="11">
        <f t="shared" si="1"/>
        <v>187.9</v>
      </c>
      <c r="L21" s="58">
        <v>3.758</v>
      </c>
    </row>
    <row r="22" spans="1:12" x14ac:dyDescent="0.25">
      <c r="A22" s="7" t="s">
        <v>338</v>
      </c>
      <c r="B22" s="7" t="str">
        <f t="shared" si="0"/>
        <v>IE1183450</v>
      </c>
      <c r="C22" s="7" t="s">
        <v>312</v>
      </c>
      <c r="D22" s="7" t="s">
        <v>23</v>
      </c>
      <c r="E22" s="24" t="s">
        <v>339</v>
      </c>
      <c r="F22" s="7" t="s">
        <v>44</v>
      </c>
      <c r="G22" s="7" t="s">
        <v>34</v>
      </c>
      <c r="H22" s="63">
        <v>50</v>
      </c>
      <c r="I22" s="10">
        <f t="shared" si="2"/>
        <v>1344.7457627118645</v>
      </c>
      <c r="J22" s="10">
        <f>H5*I22</f>
        <v>1344.7457627118645</v>
      </c>
      <c r="K22" s="11">
        <f t="shared" si="1"/>
        <v>396.7</v>
      </c>
      <c r="L22" s="58">
        <v>7.9340000000000002</v>
      </c>
    </row>
    <row r="23" spans="1:12" x14ac:dyDescent="0.25">
      <c r="A23" s="7" t="s">
        <v>340</v>
      </c>
      <c r="B23" s="7" t="str">
        <f t="shared" si="0"/>
        <v>IE14150</v>
      </c>
      <c r="C23" s="7" t="s">
        <v>312</v>
      </c>
      <c r="D23" s="7" t="s">
        <v>23</v>
      </c>
      <c r="E23" s="24" t="s">
        <v>341</v>
      </c>
      <c r="F23" s="7" t="s">
        <v>140</v>
      </c>
      <c r="G23" s="7" t="s">
        <v>69</v>
      </c>
      <c r="H23" s="63">
        <v>50</v>
      </c>
      <c r="I23" s="10">
        <f t="shared" si="2"/>
        <v>225.83050847457631</v>
      </c>
      <c r="J23" s="10">
        <f>H5*I23</f>
        <v>225.83050847457631</v>
      </c>
      <c r="K23" s="11">
        <f t="shared" si="1"/>
        <v>66.62</v>
      </c>
      <c r="L23" s="58">
        <v>1.3324</v>
      </c>
    </row>
    <row r="24" spans="1:12" x14ac:dyDescent="0.25">
      <c r="A24" s="7" t="s">
        <v>342</v>
      </c>
      <c r="B24" s="7" t="str">
        <f t="shared" si="0"/>
        <v>IE38150</v>
      </c>
      <c r="C24" s="7" t="s">
        <v>312</v>
      </c>
      <c r="D24" s="7" t="s">
        <v>23</v>
      </c>
      <c r="E24" s="24" t="s">
        <v>343</v>
      </c>
      <c r="F24" s="7" t="s">
        <v>26</v>
      </c>
      <c r="G24" s="7" t="s">
        <v>69</v>
      </c>
      <c r="H24" s="63">
        <v>50</v>
      </c>
      <c r="I24" s="10">
        <f t="shared" si="2"/>
        <v>286.40677966101697</v>
      </c>
      <c r="J24" s="10">
        <f>H5*I24</f>
        <v>286.40677966101697</v>
      </c>
      <c r="K24" s="11">
        <f t="shared" si="1"/>
        <v>84.49</v>
      </c>
      <c r="L24" s="58">
        <v>1.6898</v>
      </c>
    </row>
    <row r="25" spans="1:12" x14ac:dyDescent="0.25">
      <c r="A25" s="7" t="s">
        <v>344</v>
      </c>
      <c r="B25" s="7" t="str">
        <f t="shared" si="0"/>
        <v>IE12150</v>
      </c>
      <c r="C25" s="7" t="s">
        <v>312</v>
      </c>
      <c r="D25" s="7" t="s">
        <v>23</v>
      </c>
      <c r="E25" s="24" t="s">
        <v>345</v>
      </c>
      <c r="F25" s="7" t="s">
        <v>27</v>
      </c>
      <c r="G25" s="7" t="s">
        <v>69</v>
      </c>
      <c r="H25" s="63">
        <v>50</v>
      </c>
      <c r="I25" s="10">
        <f t="shared" si="2"/>
        <v>349.20338983050846</v>
      </c>
      <c r="J25" s="10">
        <f>H5*I25</f>
        <v>349.20338983050846</v>
      </c>
      <c r="K25" s="11">
        <f t="shared" si="1"/>
        <v>103.01499999999999</v>
      </c>
      <c r="L25" s="58">
        <v>2.0602999999999998</v>
      </c>
    </row>
    <row r="26" spans="1:12" x14ac:dyDescent="0.25">
      <c r="A26" s="7" t="s">
        <v>346</v>
      </c>
      <c r="B26" s="7" t="str">
        <f t="shared" si="0"/>
        <v>IE58150</v>
      </c>
      <c r="C26" s="7" t="s">
        <v>312</v>
      </c>
      <c r="D26" s="7" t="s">
        <v>23</v>
      </c>
      <c r="E26" s="24" t="s">
        <v>347</v>
      </c>
      <c r="F26" s="7" t="s">
        <v>25</v>
      </c>
      <c r="G26" s="7" t="s">
        <v>69</v>
      </c>
      <c r="H26" s="63">
        <v>50</v>
      </c>
      <c r="I26" s="10">
        <f t="shared" si="2"/>
        <v>429.55932203389835</v>
      </c>
      <c r="J26" s="10">
        <f>H5*I26</f>
        <v>429.55932203389835</v>
      </c>
      <c r="K26" s="11">
        <f t="shared" si="1"/>
        <v>126.72000000000001</v>
      </c>
      <c r="L26" s="58">
        <v>2.5344000000000002</v>
      </c>
    </row>
    <row r="27" spans="1:12" x14ac:dyDescent="0.25">
      <c r="A27" s="7" t="s">
        <v>348</v>
      </c>
      <c r="B27" s="7" t="str">
        <f t="shared" si="0"/>
        <v>IE34150</v>
      </c>
      <c r="C27" s="7" t="s">
        <v>312</v>
      </c>
      <c r="D27" s="7" t="s">
        <v>23</v>
      </c>
      <c r="E27" s="24" t="s">
        <v>349</v>
      </c>
      <c r="F27" s="7" t="s">
        <v>34</v>
      </c>
      <c r="G27" s="7" t="s">
        <v>69</v>
      </c>
      <c r="H27" s="63">
        <v>50</v>
      </c>
      <c r="I27" s="10">
        <f t="shared" si="2"/>
        <v>502.64406779661022</v>
      </c>
      <c r="J27" s="10">
        <f>H5*I27</f>
        <v>502.64406779661022</v>
      </c>
      <c r="K27" s="11">
        <f t="shared" si="1"/>
        <v>148.28</v>
      </c>
      <c r="L27" s="58">
        <v>2.9655999999999998</v>
      </c>
    </row>
    <row r="28" spans="1:12" x14ac:dyDescent="0.25">
      <c r="A28" s="7" t="s">
        <v>350</v>
      </c>
      <c r="B28" s="7" t="str">
        <f t="shared" si="0"/>
        <v>IE78150</v>
      </c>
      <c r="C28" s="7" t="s">
        <v>312</v>
      </c>
      <c r="D28" s="7" t="s">
        <v>23</v>
      </c>
      <c r="E28" s="24" t="s">
        <v>351</v>
      </c>
      <c r="F28" s="7" t="s">
        <v>39</v>
      </c>
      <c r="G28" s="7" t="s">
        <v>69</v>
      </c>
      <c r="H28" s="63">
        <v>50</v>
      </c>
      <c r="I28" s="10">
        <f t="shared" si="2"/>
        <v>679.32203389830511</v>
      </c>
      <c r="J28" s="10">
        <f>H5*I28</f>
        <v>679.32203389830511</v>
      </c>
      <c r="K28" s="11">
        <f t="shared" si="1"/>
        <v>200.4</v>
      </c>
      <c r="L28" s="58">
        <v>4.008</v>
      </c>
    </row>
    <row r="29" spans="1:12" x14ac:dyDescent="0.25">
      <c r="A29" s="7" t="s">
        <v>352</v>
      </c>
      <c r="B29" s="7" t="str">
        <f t="shared" si="0"/>
        <v>IE118150</v>
      </c>
      <c r="C29" s="7" t="s">
        <v>312</v>
      </c>
      <c r="D29" s="7" t="s">
        <v>23</v>
      </c>
      <c r="E29" s="24" t="s">
        <v>353</v>
      </c>
      <c r="F29" s="7" t="s">
        <v>44</v>
      </c>
      <c r="G29" s="7" t="s">
        <v>69</v>
      </c>
      <c r="H29" s="63">
        <v>50</v>
      </c>
      <c r="I29" s="10">
        <f t="shared" si="2"/>
        <v>1386.4406779661017</v>
      </c>
      <c r="J29" s="10">
        <f>H5*I29</f>
        <v>1386.4406779661017</v>
      </c>
      <c r="K29" s="11">
        <f t="shared" si="1"/>
        <v>409</v>
      </c>
      <c r="L29" s="58">
        <v>8.18</v>
      </c>
    </row>
    <row r="30" spans="1:12" x14ac:dyDescent="0.25">
      <c r="A30" s="7" t="s">
        <v>354</v>
      </c>
      <c r="B30" s="7" t="str">
        <f t="shared" si="0"/>
        <v>IJ141250</v>
      </c>
      <c r="C30" s="7" t="s">
        <v>312</v>
      </c>
      <c r="D30" s="7" t="s">
        <v>87</v>
      </c>
      <c r="E30" s="24" t="s">
        <v>313</v>
      </c>
      <c r="F30" s="7" t="s">
        <v>140</v>
      </c>
      <c r="G30" s="7" t="s">
        <v>27</v>
      </c>
      <c r="H30" s="63">
        <v>50</v>
      </c>
      <c r="I30" s="10">
        <f t="shared" si="2"/>
        <v>201.08474576271186</v>
      </c>
      <c r="J30" s="10">
        <f>H5*I30</f>
        <v>201.08474576271186</v>
      </c>
      <c r="K30" s="11">
        <f t="shared" si="1"/>
        <v>59.319999999999993</v>
      </c>
      <c r="L30" s="6">
        <v>1.1863999999999999</v>
      </c>
    </row>
    <row r="31" spans="1:12" x14ac:dyDescent="0.25">
      <c r="A31" s="7" t="s">
        <v>355</v>
      </c>
      <c r="B31" s="7" t="str">
        <f t="shared" si="0"/>
        <v>IJ381250</v>
      </c>
      <c r="C31" s="7" t="s">
        <v>312</v>
      </c>
      <c r="D31" s="7" t="s">
        <v>87</v>
      </c>
      <c r="E31" s="24" t="s">
        <v>315</v>
      </c>
      <c r="F31" s="7" t="s">
        <v>26</v>
      </c>
      <c r="G31" s="7" t="s">
        <v>27</v>
      </c>
      <c r="H31" s="63">
        <v>50</v>
      </c>
      <c r="I31" s="10">
        <f t="shared" si="2"/>
        <v>260.81355932203388</v>
      </c>
      <c r="J31" s="10">
        <f>H5*I31</f>
        <v>260.81355932203388</v>
      </c>
      <c r="K31" s="11">
        <f t="shared" si="1"/>
        <v>76.94</v>
      </c>
      <c r="L31" s="6">
        <v>1.5387999999999999</v>
      </c>
    </row>
    <row r="32" spans="1:12" x14ac:dyDescent="0.25">
      <c r="A32" s="7" t="s">
        <v>356</v>
      </c>
      <c r="B32" s="7" t="str">
        <f t="shared" si="0"/>
        <v>IJ121250</v>
      </c>
      <c r="C32" s="7" t="s">
        <v>312</v>
      </c>
      <c r="D32" s="7" t="s">
        <v>87</v>
      </c>
      <c r="E32" s="24" t="s">
        <v>317</v>
      </c>
      <c r="F32" s="7" t="s">
        <v>27</v>
      </c>
      <c r="G32" s="7" t="s">
        <v>27</v>
      </c>
      <c r="H32" s="63">
        <v>50</v>
      </c>
      <c r="I32" s="10">
        <f t="shared" si="2"/>
        <v>318.0169491525424</v>
      </c>
      <c r="J32" s="10">
        <f>H5*I32</f>
        <v>318.0169491525424</v>
      </c>
      <c r="K32" s="11">
        <f t="shared" si="1"/>
        <v>93.814999999999998</v>
      </c>
      <c r="L32" s="6">
        <v>1.8763000000000001</v>
      </c>
    </row>
    <row r="33" spans="1:12" x14ac:dyDescent="0.25">
      <c r="A33" s="7" t="s">
        <v>357</v>
      </c>
      <c r="B33" s="7" t="str">
        <f t="shared" si="0"/>
        <v>IJ581250</v>
      </c>
      <c r="C33" s="7" t="s">
        <v>312</v>
      </c>
      <c r="D33" s="7" t="s">
        <v>87</v>
      </c>
      <c r="E33" s="24" t="s">
        <v>319</v>
      </c>
      <c r="F33" s="7" t="s">
        <v>25</v>
      </c>
      <c r="G33" s="7" t="s">
        <v>27</v>
      </c>
      <c r="H33" s="63">
        <v>50</v>
      </c>
      <c r="I33" s="10">
        <f t="shared" si="2"/>
        <v>394.13559322033905</v>
      </c>
      <c r="J33" s="10">
        <f>H5*I33</f>
        <v>394.13559322033905</v>
      </c>
      <c r="K33" s="11">
        <f t="shared" si="1"/>
        <v>116.27000000000001</v>
      </c>
      <c r="L33" s="6">
        <v>2.3254000000000001</v>
      </c>
    </row>
    <row r="34" spans="1:12" x14ac:dyDescent="0.25">
      <c r="A34" s="7" t="s">
        <v>358</v>
      </c>
      <c r="B34" s="7" t="str">
        <f t="shared" si="0"/>
        <v>IJ341250</v>
      </c>
      <c r="C34" s="7" t="s">
        <v>312</v>
      </c>
      <c r="D34" s="7" t="s">
        <v>87</v>
      </c>
      <c r="E34" s="24" t="s">
        <v>321</v>
      </c>
      <c r="F34" s="7" t="s">
        <v>34</v>
      </c>
      <c r="G34" s="7" t="s">
        <v>27</v>
      </c>
      <c r="H34" s="63">
        <v>50</v>
      </c>
      <c r="I34" s="10">
        <f t="shared" si="2"/>
        <v>458.57627118644069</v>
      </c>
      <c r="J34" s="10">
        <f>H5*I34</f>
        <v>458.57627118644069</v>
      </c>
      <c r="K34" s="11">
        <f t="shared" si="1"/>
        <v>135.28</v>
      </c>
      <c r="L34" s="6">
        <v>2.7056</v>
      </c>
    </row>
    <row r="35" spans="1:12" x14ac:dyDescent="0.25">
      <c r="A35" s="7" t="s">
        <v>359</v>
      </c>
      <c r="B35" s="7" t="str">
        <f t="shared" si="0"/>
        <v>IJ781250</v>
      </c>
      <c r="C35" s="7" t="s">
        <v>312</v>
      </c>
      <c r="D35" s="7" t="s">
        <v>87</v>
      </c>
      <c r="E35" s="24" t="s">
        <v>323</v>
      </c>
      <c r="F35" s="7" t="s">
        <v>39</v>
      </c>
      <c r="G35" s="7" t="s">
        <v>27</v>
      </c>
      <c r="H35" s="63">
        <v>50</v>
      </c>
      <c r="I35" s="10">
        <f t="shared" si="2"/>
        <v>627.79661016949149</v>
      </c>
      <c r="J35" s="10">
        <f>H5*I35</f>
        <v>627.79661016949149</v>
      </c>
      <c r="K35" s="11">
        <f t="shared" si="1"/>
        <v>185.2</v>
      </c>
      <c r="L35" s="6">
        <v>3.7039999999999997</v>
      </c>
    </row>
    <row r="36" spans="1:12" x14ac:dyDescent="0.25">
      <c r="A36" s="7" t="s">
        <v>360</v>
      </c>
      <c r="B36" s="7" t="str">
        <f t="shared" si="0"/>
        <v>IJ1181250</v>
      </c>
      <c r="C36" s="7" t="s">
        <v>312</v>
      </c>
      <c r="D36" s="7" t="s">
        <v>87</v>
      </c>
      <c r="E36" s="24" t="s">
        <v>325</v>
      </c>
      <c r="F36" s="7" t="s">
        <v>44</v>
      </c>
      <c r="G36" s="7" t="s">
        <v>27</v>
      </c>
      <c r="H36" s="63">
        <v>50</v>
      </c>
      <c r="I36" s="10">
        <f t="shared" si="2"/>
        <v>1327.7966101694917</v>
      </c>
      <c r="J36" s="10">
        <f>H5*I36</f>
        <v>1327.7966101694917</v>
      </c>
      <c r="K36" s="11">
        <f t="shared" si="1"/>
        <v>391.70000000000005</v>
      </c>
      <c r="L36" s="6">
        <v>7.8340000000000005</v>
      </c>
    </row>
    <row r="37" spans="1:12" x14ac:dyDescent="0.25">
      <c r="A37" s="7" t="s">
        <v>361</v>
      </c>
      <c r="B37" s="7" t="str">
        <f t="shared" si="0"/>
        <v>IJ143450</v>
      </c>
      <c r="C37" s="7" t="s">
        <v>312</v>
      </c>
      <c r="D37" s="7" t="s">
        <v>87</v>
      </c>
      <c r="E37" s="24" t="s">
        <v>327</v>
      </c>
      <c r="F37" s="7" t="s">
        <v>140</v>
      </c>
      <c r="G37" s="7" t="s">
        <v>34</v>
      </c>
      <c r="H37" s="63">
        <v>50</v>
      </c>
      <c r="I37" s="10">
        <f t="shared" si="2"/>
        <v>220.91525423728811</v>
      </c>
      <c r="J37" s="10">
        <f>H5*I37</f>
        <v>220.91525423728811</v>
      </c>
      <c r="K37" s="11">
        <f t="shared" si="1"/>
        <v>65.169999999999987</v>
      </c>
      <c r="L37" s="6">
        <v>1.3033999999999999</v>
      </c>
    </row>
    <row r="38" spans="1:12" x14ac:dyDescent="0.25">
      <c r="A38" s="7" t="s">
        <v>362</v>
      </c>
      <c r="B38" s="7" t="str">
        <f t="shared" si="0"/>
        <v>IJ383450</v>
      </c>
      <c r="C38" s="7" t="s">
        <v>312</v>
      </c>
      <c r="D38" s="7" t="s">
        <v>87</v>
      </c>
      <c r="E38" s="24" t="s">
        <v>329</v>
      </c>
      <c r="F38" s="7" t="s">
        <v>26</v>
      </c>
      <c r="G38" s="7" t="s">
        <v>34</v>
      </c>
      <c r="H38" s="63">
        <v>50</v>
      </c>
      <c r="I38" s="10">
        <f t="shared" si="2"/>
        <v>283.18644067796606</v>
      </c>
      <c r="J38" s="10">
        <f>H5*I38</f>
        <v>283.18644067796606</v>
      </c>
      <c r="K38" s="11">
        <f t="shared" si="1"/>
        <v>83.539999999999992</v>
      </c>
      <c r="L38" s="6">
        <v>1.6707999999999998</v>
      </c>
    </row>
    <row r="39" spans="1:12" x14ac:dyDescent="0.25">
      <c r="A39" s="7" t="s">
        <v>363</v>
      </c>
      <c r="B39" s="7" t="str">
        <f t="shared" si="0"/>
        <v>IJ123450</v>
      </c>
      <c r="C39" s="7" t="s">
        <v>312</v>
      </c>
      <c r="D39" s="7" t="s">
        <v>87</v>
      </c>
      <c r="E39" s="24" t="s">
        <v>331</v>
      </c>
      <c r="F39" s="7" t="s">
        <v>27</v>
      </c>
      <c r="G39" s="7" t="s">
        <v>34</v>
      </c>
      <c r="H39" s="63">
        <v>50</v>
      </c>
      <c r="I39" s="10">
        <f t="shared" si="2"/>
        <v>342.93220338983048</v>
      </c>
      <c r="J39" s="10">
        <f>H5*I39</f>
        <v>342.93220338983048</v>
      </c>
      <c r="K39" s="11">
        <f t="shared" si="1"/>
        <v>101.16499999999999</v>
      </c>
      <c r="L39" s="6">
        <v>2.0232999999999999</v>
      </c>
    </row>
    <row r="40" spans="1:12" x14ac:dyDescent="0.25">
      <c r="A40" s="7" t="s">
        <v>364</v>
      </c>
      <c r="B40" s="7" t="str">
        <f t="shared" si="0"/>
        <v>IJ583450</v>
      </c>
      <c r="C40" s="7" t="s">
        <v>312</v>
      </c>
      <c r="D40" s="7" t="s">
        <v>87</v>
      </c>
      <c r="E40" s="24" t="s">
        <v>333</v>
      </c>
      <c r="F40" s="7" t="s">
        <v>25</v>
      </c>
      <c r="G40" s="7" t="s">
        <v>34</v>
      </c>
      <c r="H40" s="63">
        <v>50</v>
      </c>
      <c r="I40" s="10">
        <f t="shared" si="2"/>
        <v>424.13559322033905</v>
      </c>
      <c r="J40" s="10">
        <f>H5*I40</f>
        <v>424.13559322033905</v>
      </c>
      <c r="K40" s="11">
        <f t="shared" si="1"/>
        <v>125.12</v>
      </c>
      <c r="L40" s="6">
        <v>2.5024000000000002</v>
      </c>
    </row>
    <row r="41" spans="1:12" x14ac:dyDescent="0.25">
      <c r="A41" s="7" t="s">
        <v>365</v>
      </c>
      <c r="B41" s="7" t="str">
        <f t="shared" ref="B41:B50" si="3">_xlfn.CONCAT(A41,H41)</f>
        <v>IJ343450</v>
      </c>
      <c r="C41" s="7" t="s">
        <v>312</v>
      </c>
      <c r="D41" s="7" t="s">
        <v>87</v>
      </c>
      <c r="E41" s="24" t="s">
        <v>335</v>
      </c>
      <c r="F41" s="7" t="s">
        <v>34</v>
      </c>
      <c r="G41" s="7" t="s">
        <v>34</v>
      </c>
      <c r="H41" s="63">
        <v>50</v>
      </c>
      <c r="I41" s="10">
        <f t="shared" si="2"/>
        <v>493.66101694915255</v>
      </c>
      <c r="J41" s="10">
        <f>H5*I41</f>
        <v>493.66101694915255</v>
      </c>
      <c r="K41" s="11">
        <f t="shared" si="1"/>
        <v>145.63</v>
      </c>
      <c r="L41" s="6">
        <v>2.9125999999999999</v>
      </c>
    </row>
    <row r="42" spans="1:12" x14ac:dyDescent="0.25">
      <c r="A42" s="7" t="s">
        <v>366</v>
      </c>
      <c r="B42" s="7" t="str">
        <f t="shared" si="3"/>
        <v>IJ783450</v>
      </c>
      <c r="C42" s="7" t="s">
        <v>312</v>
      </c>
      <c r="D42" s="7" t="s">
        <v>87</v>
      </c>
      <c r="E42" s="24" t="s">
        <v>337</v>
      </c>
      <c r="F42" s="7" t="s">
        <v>39</v>
      </c>
      <c r="G42" s="7" t="s">
        <v>34</v>
      </c>
      <c r="H42" s="63">
        <v>50</v>
      </c>
      <c r="I42" s="10">
        <f t="shared" si="2"/>
        <v>669.32203389830511</v>
      </c>
      <c r="J42" s="10">
        <f>H5*I42</f>
        <v>669.32203389830511</v>
      </c>
      <c r="K42" s="11">
        <f t="shared" si="1"/>
        <v>197.45</v>
      </c>
      <c r="L42" s="6">
        <v>3.9489999999999998</v>
      </c>
    </row>
    <row r="43" spans="1:12" x14ac:dyDescent="0.25">
      <c r="A43" s="7" t="s">
        <v>367</v>
      </c>
      <c r="B43" s="7" t="str">
        <f t="shared" si="3"/>
        <v>IJ1183450</v>
      </c>
      <c r="C43" s="7" t="s">
        <v>312</v>
      </c>
      <c r="D43" s="7" t="s">
        <v>87</v>
      </c>
      <c r="E43" s="24" t="s">
        <v>339</v>
      </c>
      <c r="F43" s="7" t="s">
        <v>44</v>
      </c>
      <c r="G43" s="7" t="s">
        <v>34</v>
      </c>
      <c r="H43" s="63">
        <v>50</v>
      </c>
      <c r="I43" s="10">
        <f t="shared" si="2"/>
        <v>1382.2033898305087</v>
      </c>
      <c r="J43" s="10">
        <f>H5*I43</f>
        <v>1382.2033898305087</v>
      </c>
      <c r="K43" s="11">
        <f t="shared" si="1"/>
        <v>407.75000000000006</v>
      </c>
      <c r="L43" s="6">
        <v>8.1550000000000011</v>
      </c>
    </row>
    <row r="44" spans="1:12" x14ac:dyDescent="0.25">
      <c r="A44" s="7" t="s">
        <v>368</v>
      </c>
      <c r="B44" s="7" t="str">
        <f t="shared" si="3"/>
        <v>IJ14150</v>
      </c>
      <c r="C44" s="7" t="s">
        <v>312</v>
      </c>
      <c r="D44" s="7" t="s">
        <v>87</v>
      </c>
      <c r="E44" s="24" t="s">
        <v>341</v>
      </c>
      <c r="F44" s="7" t="s">
        <v>140</v>
      </c>
      <c r="G44" s="7" t="s">
        <v>69</v>
      </c>
      <c r="H44" s="63">
        <v>50</v>
      </c>
      <c r="I44" s="10">
        <f t="shared" si="2"/>
        <v>270.57627118644069</v>
      </c>
      <c r="J44" s="10">
        <f>H5*I44</f>
        <v>270.57627118644069</v>
      </c>
      <c r="K44" s="11">
        <f t="shared" si="1"/>
        <v>79.820000000000007</v>
      </c>
      <c r="L44" s="6">
        <v>1.5964</v>
      </c>
    </row>
    <row r="45" spans="1:12" x14ac:dyDescent="0.25">
      <c r="A45" s="7" t="s">
        <v>369</v>
      </c>
      <c r="B45" s="7" t="str">
        <f t="shared" si="3"/>
        <v>IJ38150</v>
      </c>
      <c r="C45" s="7" t="s">
        <v>312</v>
      </c>
      <c r="D45" s="7" t="s">
        <v>87</v>
      </c>
      <c r="E45" s="24" t="s">
        <v>343</v>
      </c>
      <c r="F45" s="7" t="s">
        <v>26</v>
      </c>
      <c r="G45" s="7" t="s">
        <v>69</v>
      </c>
      <c r="H45" s="63">
        <v>50</v>
      </c>
      <c r="I45" s="10">
        <f t="shared" si="2"/>
        <v>332.33898305084745</v>
      </c>
      <c r="J45" s="10">
        <f>H5*I45</f>
        <v>332.33898305084745</v>
      </c>
      <c r="K45" s="11">
        <f t="shared" si="1"/>
        <v>98.039999999999992</v>
      </c>
      <c r="L45" s="6">
        <v>1.9607999999999999</v>
      </c>
    </row>
    <row r="46" spans="1:12" x14ac:dyDescent="0.25">
      <c r="A46" s="7" t="s">
        <v>370</v>
      </c>
      <c r="B46" s="7" t="str">
        <f t="shared" si="3"/>
        <v>IJ12150</v>
      </c>
      <c r="C46" s="7" t="s">
        <v>312</v>
      </c>
      <c r="D46" s="7" t="s">
        <v>87</v>
      </c>
      <c r="E46" s="24" t="s">
        <v>345</v>
      </c>
      <c r="F46" s="7" t="s">
        <v>27</v>
      </c>
      <c r="G46" s="7" t="s">
        <v>69</v>
      </c>
      <c r="H46" s="63">
        <v>50</v>
      </c>
      <c r="I46" s="10">
        <f t="shared" si="2"/>
        <v>395.30508474576277</v>
      </c>
      <c r="J46" s="10">
        <f>H5*I46</f>
        <v>395.30508474576277</v>
      </c>
      <c r="K46" s="11">
        <f t="shared" si="1"/>
        <v>116.61500000000001</v>
      </c>
      <c r="L46" s="6">
        <v>2.3323</v>
      </c>
    </row>
    <row r="47" spans="1:12" x14ac:dyDescent="0.25">
      <c r="A47" s="7" t="s">
        <v>371</v>
      </c>
      <c r="B47" s="7" t="str">
        <f t="shared" si="3"/>
        <v>IJ58150</v>
      </c>
      <c r="C47" s="7" t="s">
        <v>312</v>
      </c>
      <c r="D47" s="7" t="s">
        <v>87</v>
      </c>
      <c r="E47" s="24" t="s">
        <v>347</v>
      </c>
      <c r="F47" s="7" t="s">
        <v>25</v>
      </c>
      <c r="G47" s="7" t="s">
        <v>69</v>
      </c>
      <c r="H47" s="63">
        <v>50</v>
      </c>
      <c r="I47" s="10">
        <f t="shared" si="2"/>
        <v>477.69491525423729</v>
      </c>
      <c r="J47" s="10">
        <f>H5*I47</f>
        <v>477.69491525423729</v>
      </c>
      <c r="K47" s="11">
        <f t="shared" si="1"/>
        <v>140.91999999999999</v>
      </c>
      <c r="L47" s="6">
        <v>2.8184</v>
      </c>
    </row>
    <row r="48" spans="1:12" x14ac:dyDescent="0.25">
      <c r="A48" s="7" t="s">
        <v>372</v>
      </c>
      <c r="B48" s="7" t="str">
        <f t="shared" si="3"/>
        <v>IJ34150</v>
      </c>
      <c r="C48" s="7" t="s">
        <v>312</v>
      </c>
      <c r="D48" s="7" t="s">
        <v>87</v>
      </c>
      <c r="E48" s="24" t="s">
        <v>349</v>
      </c>
      <c r="F48" s="7" t="s">
        <v>34</v>
      </c>
      <c r="G48" s="7" t="s">
        <v>69</v>
      </c>
      <c r="H48" s="63">
        <v>50</v>
      </c>
      <c r="I48" s="10">
        <f t="shared" si="2"/>
        <v>546.03389830508479</v>
      </c>
      <c r="J48" s="10">
        <f>H5*I48</f>
        <v>546.03389830508479</v>
      </c>
      <c r="K48" s="11">
        <f t="shared" si="1"/>
        <v>161.08000000000001</v>
      </c>
      <c r="L48" s="6">
        <v>3.2216</v>
      </c>
    </row>
    <row r="49" spans="1:12" x14ac:dyDescent="0.25">
      <c r="A49" s="7" t="s">
        <v>373</v>
      </c>
      <c r="B49" s="7" t="str">
        <f t="shared" si="3"/>
        <v>IJ78150</v>
      </c>
      <c r="C49" s="7" t="s">
        <v>312</v>
      </c>
      <c r="D49" s="7" t="s">
        <v>87</v>
      </c>
      <c r="E49" s="24" t="s">
        <v>351</v>
      </c>
      <c r="F49" s="7" t="s">
        <v>39</v>
      </c>
      <c r="G49" s="7" t="s">
        <v>69</v>
      </c>
      <c r="H49" s="63">
        <v>50</v>
      </c>
      <c r="I49" s="10">
        <f t="shared" si="2"/>
        <v>727.62711864406788</v>
      </c>
      <c r="J49" s="10">
        <f>H5*I49</f>
        <v>727.62711864406788</v>
      </c>
      <c r="K49" s="11">
        <f t="shared" si="1"/>
        <v>214.65</v>
      </c>
      <c r="L49" s="6">
        <v>4.2930000000000001</v>
      </c>
    </row>
    <row r="50" spans="1:12" x14ac:dyDescent="0.25">
      <c r="A50" s="7" t="s">
        <v>374</v>
      </c>
      <c r="B50" s="7" t="str">
        <f t="shared" si="3"/>
        <v>IJ118150</v>
      </c>
      <c r="C50" s="7" t="s">
        <v>312</v>
      </c>
      <c r="D50" s="7" t="s">
        <v>87</v>
      </c>
      <c r="E50" s="24" t="s">
        <v>353</v>
      </c>
      <c r="F50" s="7" t="s">
        <v>44</v>
      </c>
      <c r="G50" s="7" t="s">
        <v>69</v>
      </c>
      <c r="H50" s="63">
        <v>50</v>
      </c>
      <c r="I50" s="10">
        <f t="shared" si="2"/>
        <v>1461.1864406779662</v>
      </c>
      <c r="J50" s="10">
        <f>H5*I50</f>
        <v>1461.1864406779662</v>
      </c>
      <c r="K50" s="11">
        <f t="shared" si="1"/>
        <v>431.05</v>
      </c>
      <c r="L50" s="6">
        <v>8.6210000000000004</v>
      </c>
    </row>
  </sheetData>
  <sheetProtection algorithmName="SHA-512" hashValue="4MbLqmp818Jqsx72tfJFhIzQWWvhz4hDyvAu+7PHdCMw7+v2w2FLg3TYL7Hz6WV2RJqx3jN1XbikMG1neMtlKg==" saltValue="TD0viCCjS/EIHororJRgAA==" spinCount="100000" sheet="1" selectLockedCells="1" sort="0" autoFilter="0"/>
  <protectedRanges>
    <protectedRange sqref="H5" name="Range1"/>
    <protectedRange sqref="H9:H50" name="Range2_1"/>
  </protectedRanges>
  <autoFilter ref="A8:K50" xr:uid="{3895B443-FEE8-4811-BB9F-51D617A2CFE2}"/>
  <mergeCells count="2">
    <mergeCell ref="E6:H6"/>
    <mergeCell ref="E7:H7"/>
  </mergeCells>
  <pageMargins left="0.7" right="0.7" top="0.75" bottom="0.75" header="0.3" footer="0.3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32320-8BBB-42A2-A386-1E8DE2E4FBCE}">
  <dimension ref="D6:H7"/>
  <sheetViews>
    <sheetView workbookViewId="0"/>
  </sheetViews>
  <sheetFormatPr defaultRowHeight="15" x14ac:dyDescent="0.25"/>
  <sheetData>
    <row r="6" spans="4:8" x14ac:dyDescent="0.25">
      <c r="D6" s="81"/>
      <c r="E6" s="82"/>
      <c r="F6" s="82"/>
      <c r="G6" s="82"/>
      <c r="H6" s="83"/>
    </row>
    <row r="7" spans="4:8" x14ac:dyDescent="0.25">
      <c r="D7" s="81"/>
      <c r="E7" s="82"/>
      <c r="F7" s="82"/>
      <c r="G7" s="82"/>
      <c r="H7" s="83"/>
    </row>
  </sheetData>
  <mergeCells count="2">
    <mergeCell ref="D6:H6"/>
    <mergeCell ref="D7:H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D07FB-4D3D-4721-93A2-FA388673669B}">
  <dimension ref="A1:L13"/>
  <sheetViews>
    <sheetView workbookViewId="0">
      <selection activeCell="A7" sqref="A7:I13"/>
    </sheetView>
  </sheetViews>
  <sheetFormatPr defaultColWidth="12" defaultRowHeight="15" x14ac:dyDescent="0.25"/>
  <cols>
    <col min="1" max="1" width="12.7109375" customWidth="1"/>
    <col min="2" max="2" width="18.42578125" bestFit="1" customWidth="1"/>
    <col min="3" max="3" width="15.28515625" customWidth="1"/>
    <col min="4" max="4" width="25.42578125" customWidth="1"/>
    <col min="5" max="5" width="9.140625" customWidth="1"/>
    <col min="7" max="7" width="9.85546875" customWidth="1"/>
  </cols>
  <sheetData>
    <row r="1" spans="1:12" s="1" customFormat="1" x14ac:dyDescent="0.25">
      <c r="D1" s="3" t="s">
        <v>375</v>
      </c>
      <c r="G1" s="2"/>
      <c r="K1" s="4"/>
    </row>
    <row r="2" spans="1:12" s="1" customFormat="1" x14ac:dyDescent="0.25">
      <c r="D2" s="3" t="s">
        <v>376</v>
      </c>
      <c r="G2" s="2"/>
      <c r="K2" s="4"/>
    </row>
    <row r="3" spans="1:12" s="1" customFormat="1" x14ac:dyDescent="0.25">
      <c r="D3" s="3" t="s">
        <v>3</v>
      </c>
      <c r="G3" s="2"/>
      <c r="K3" s="4"/>
    </row>
    <row r="4" spans="1:12" s="1" customFormat="1" ht="15.75" thickBot="1" x14ac:dyDescent="0.3">
      <c r="D4" s="3"/>
      <c r="G4" s="2"/>
      <c r="K4" s="4"/>
    </row>
    <row r="5" spans="1:12" s="1" customFormat="1" ht="15.75" thickBot="1" x14ac:dyDescent="0.3">
      <c r="D5" s="3" t="s">
        <v>4</v>
      </c>
      <c r="F5" s="22" t="s">
        <v>5</v>
      </c>
      <c r="G5" s="5">
        <v>0.38800000000000001</v>
      </c>
      <c r="K5" s="4"/>
    </row>
    <row r="6" spans="1:12" s="1" customFormat="1" x14ac:dyDescent="0.25">
      <c r="G6" s="2"/>
      <c r="K6" s="4"/>
    </row>
    <row r="7" spans="1:12" s="1" customFormat="1" ht="30.75" thickBot="1" x14ac:dyDescent="0.3">
      <c r="A7" s="16" t="s">
        <v>8</v>
      </c>
      <c r="B7" s="16" t="s">
        <v>9</v>
      </c>
      <c r="C7" s="17" t="s">
        <v>10</v>
      </c>
      <c r="D7" s="16" t="s">
        <v>11</v>
      </c>
      <c r="E7" s="17" t="s">
        <v>310</v>
      </c>
      <c r="F7" s="16" t="s">
        <v>14</v>
      </c>
      <c r="G7" s="56" t="s">
        <v>15</v>
      </c>
      <c r="H7" s="16" t="s">
        <v>17</v>
      </c>
      <c r="I7" s="19" t="s">
        <v>377</v>
      </c>
      <c r="J7" s="16" t="s">
        <v>19</v>
      </c>
      <c r="K7" s="20" t="s">
        <v>20</v>
      </c>
    </row>
    <row r="8" spans="1:12" s="1" customFormat="1" x14ac:dyDescent="0.25">
      <c r="A8" s="7" t="s">
        <v>311</v>
      </c>
      <c r="B8" s="7" t="s">
        <v>312</v>
      </c>
      <c r="C8" s="7" t="s">
        <v>23</v>
      </c>
      <c r="D8" t="s">
        <v>313</v>
      </c>
      <c r="E8" s="7" t="s">
        <v>140</v>
      </c>
      <c r="F8" s="7" t="s">
        <v>27</v>
      </c>
      <c r="G8" s="9">
        <v>50</v>
      </c>
      <c r="H8" s="10">
        <f>(J8)/0.28</f>
        <v>151.93045112781954</v>
      </c>
      <c r="I8" s="10">
        <f>+G5*H8</f>
        <v>58.949015037593981</v>
      </c>
      <c r="J8" s="11">
        <f t="shared" ref="J8:J13" si="0">K8*G8</f>
        <v>42.540526315789471</v>
      </c>
      <c r="K8" s="58">
        <v>0.85081052631578946</v>
      </c>
      <c r="L8" s="57">
        <f>H8/0.95</f>
        <v>159.92679066086268</v>
      </c>
    </row>
    <row r="9" spans="1:12" s="1" customFormat="1" x14ac:dyDescent="0.25">
      <c r="A9" s="7" t="s">
        <v>314</v>
      </c>
      <c r="B9" s="7" t="s">
        <v>312</v>
      </c>
      <c r="C9" s="7" t="s">
        <v>23</v>
      </c>
      <c r="D9" s="24" t="s">
        <v>315</v>
      </c>
      <c r="E9" s="7" t="s">
        <v>26</v>
      </c>
      <c r="F9" s="7" t="s">
        <v>27</v>
      </c>
      <c r="G9" s="9">
        <v>50</v>
      </c>
      <c r="H9" s="10">
        <f t="shared" ref="H9:H13" si="1">(J9)/0.28</f>
        <v>194.26691729323306</v>
      </c>
      <c r="I9" s="10">
        <f>G5*H9</f>
        <v>75.375563909774428</v>
      </c>
      <c r="J9" s="11">
        <f t="shared" si="0"/>
        <v>54.39473684210526</v>
      </c>
      <c r="K9" s="58">
        <v>1.0878947368421052</v>
      </c>
      <c r="L9" s="57">
        <f t="shared" ref="L9:L13" si="2">H9/0.95</f>
        <v>204.49149188761376</v>
      </c>
    </row>
    <row r="10" spans="1:12" s="1" customFormat="1" x14ac:dyDescent="0.25">
      <c r="A10" s="7" t="s">
        <v>318</v>
      </c>
      <c r="B10" s="7" t="s">
        <v>312</v>
      </c>
      <c r="C10" s="7" t="s">
        <v>23</v>
      </c>
      <c r="D10" s="24" t="s">
        <v>319</v>
      </c>
      <c r="E10" s="7" t="s">
        <v>25</v>
      </c>
      <c r="F10" s="7" t="s">
        <v>27</v>
      </c>
      <c r="G10" s="9">
        <v>50</v>
      </c>
      <c r="H10" s="10">
        <f t="shared" si="1"/>
        <v>291.08082706766913</v>
      </c>
      <c r="I10" s="10">
        <f>G5*H10</f>
        <v>112.93936090225563</v>
      </c>
      <c r="J10" s="11">
        <f t="shared" si="0"/>
        <v>81.502631578947373</v>
      </c>
      <c r="K10" s="58">
        <v>1.6300526315789474</v>
      </c>
      <c r="L10" s="57">
        <f t="shared" si="2"/>
        <v>306.40087059754649</v>
      </c>
    </row>
    <row r="11" spans="1:12" s="1" customFormat="1" x14ac:dyDescent="0.25">
      <c r="A11" s="7" t="s">
        <v>354</v>
      </c>
      <c r="B11" s="7" t="s">
        <v>312</v>
      </c>
      <c r="C11" s="7" t="s">
        <v>87</v>
      </c>
      <c r="D11" s="24" t="s">
        <v>313</v>
      </c>
      <c r="E11" s="7" t="s">
        <v>140</v>
      </c>
      <c r="F11" s="7" t="s">
        <v>27</v>
      </c>
      <c r="G11" s="9">
        <v>50</v>
      </c>
      <c r="H11" s="10">
        <f t="shared" si="1"/>
        <v>169.7875939849624</v>
      </c>
      <c r="I11" s="10">
        <f>G5*H11</f>
        <v>65.877586466165411</v>
      </c>
      <c r="J11" s="11">
        <f t="shared" si="0"/>
        <v>47.540526315789478</v>
      </c>
      <c r="K11" s="11">
        <v>0.95081052631578955</v>
      </c>
      <c r="L11" s="57">
        <f t="shared" si="2"/>
        <v>178.72378314206568</v>
      </c>
    </row>
    <row r="12" spans="1:12" s="1" customFormat="1" x14ac:dyDescent="0.25">
      <c r="A12" s="7" t="s">
        <v>355</v>
      </c>
      <c r="B12" s="7" t="s">
        <v>312</v>
      </c>
      <c r="C12" s="7" t="s">
        <v>87</v>
      </c>
      <c r="D12" s="24" t="s">
        <v>315</v>
      </c>
      <c r="E12" s="7" t="s">
        <v>26</v>
      </c>
      <c r="F12" s="7" t="s">
        <v>27</v>
      </c>
      <c r="G12" s="9">
        <v>50</v>
      </c>
      <c r="H12" s="10">
        <f t="shared" si="1"/>
        <v>213.06390977443604</v>
      </c>
      <c r="I12" s="10">
        <f>G5*H12</f>
        <v>82.668796992481191</v>
      </c>
      <c r="J12" s="11">
        <f t="shared" si="0"/>
        <v>59.657894736842096</v>
      </c>
      <c r="K12" s="11">
        <v>1.193157894736842</v>
      </c>
      <c r="L12" s="57">
        <f t="shared" si="2"/>
        <v>224.27779976256426</v>
      </c>
    </row>
    <row r="13" spans="1:12" s="1" customFormat="1" x14ac:dyDescent="0.25">
      <c r="A13" s="7" t="s">
        <v>357</v>
      </c>
      <c r="B13" s="7" t="s">
        <v>312</v>
      </c>
      <c r="C13" s="7" t="s">
        <v>87</v>
      </c>
      <c r="D13" s="24" t="s">
        <v>319</v>
      </c>
      <c r="E13" s="7" t="s">
        <v>25</v>
      </c>
      <c r="F13" s="7" t="s">
        <v>27</v>
      </c>
      <c r="G13" s="9">
        <v>50</v>
      </c>
      <c r="H13" s="10">
        <f t="shared" si="1"/>
        <v>308.18609022556393</v>
      </c>
      <c r="I13" s="10">
        <f>G5*H13</f>
        <v>119.57620300751881</v>
      </c>
      <c r="J13" s="11">
        <f t="shared" si="0"/>
        <v>86.292105263157907</v>
      </c>
      <c r="K13" s="11">
        <v>1.7258421052631581</v>
      </c>
      <c r="L13" s="57">
        <f t="shared" si="2"/>
        <v>324.40641076375152</v>
      </c>
    </row>
  </sheetData>
  <protectedRanges>
    <protectedRange sqref="G8:G9" name="Range2"/>
    <protectedRange sqref="G5" name="Range1"/>
    <protectedRange sqref="G10" name="Range2_1"/>
    <protectedRange sqref="G11:G12" name="Range2_2"/>
    <protectedRange sqref="G13" name="Range2_3"/>
  </protectedRange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47EB1-DB2C-4E87-AF50-61C58C73D2A3}">
  <dimension ref="A1:P27"/>
  <sheetViews>
    <sheetView workbookViewId="0">
      <selection activeCell="J10" sqref="J10"/>
    </sheetView>
  </sheetViews>
  <sheetFormatPr defaultRowHeight="15" x14ac:dyDescent="0.25"/>
  <cols>
    <col min="1" max="1" width="17.85546875" customWidth="1"/>
    <col min="2" max="2" width="20.140625" customWidth="1"/>
    <col min="3" max="3" width="11" customWidth="1"/>
    <col min="4" max="4" width="11.85546875" customWidth="1"/>
    <col min="5" max="6" width="11" customWidth="1"/>
    <col min="7" max="7" width="12" bestFit="1" customWidth="1"/>
    <col min="8" max="8" width="0" hidden="1" customWidth="1"/>
    <col min="9" max="9" width="11.5703125" hidden="1" customWidth="1"/>
    <col min="10" max="10" width="10" bestFit="1" customWidth="1"/>
    <col min="11" max="11" width="11.5703125" bestFit="1" customWidth="1"/>
    <col min="12" max="12" width="12.5703125" bestFit="1" customWidth="1"/>
    <col min="13" max="13" width="11.5703125" bestFit="1" customWidth="1"/>
    <col min="14" max="15" width="9.140625" hidden="1" customWidth="1"/>
    <col min="16" max="16" width="0" hidden="1" customWidth="1"/>
  </cols>
  <sheetData>
    <row r="1" spans="1:16" s="1" customFormat="1" x14ac:dyDescent="0.25">
      <c r="C1" s="3" t="s">
        <v>375</v>
      </c>
      <c r="E1" s="2"/>
      <c r="H1" s="4"/>
      <c r="I1" s="4"/>
    </row>
    <row r="2" spans="1:16" s="1" customFormat="1" x14ac:dyDescent="0.25">
      <c r="C2" s="3" t="s">
        <v>376</v>
      </c>
      <c r="E2" s="2"/>
      <c r="H2" s="4"/>
      <c r="I2" s="4"/>
    </row>
    <row r="3" spans="1:16" s="1" customFormat="1" x14ac:dyDescent="0.25">
      <c r="C3" s="3" t="s">
        <v>3</v>
      </c>
      <c r="E3" s="2"/>
      <c r="H3" s="4"/>
      <c r="I3" s="4"/>
    </row>
    <row r="4" spans="1:16" s="1" customFormat="1" ht="15.75" thickBot="1" x14ac:dyDescent="0.3">
      <c r="B4" s="3"/>
      <c r="E4" s="2"/>
      <c r="H4" s="4"/>
      <c r="I4" s="4"/>
    </row>
    <row r="5" spans="1:16" s="1" customFormat="1" ht="16.5" thickBot="1" x14ac:dyDescent="0.3">
      <c r="B5" s="3" t="s">
        <v>4</v>
      </c>
      <c r="D5" s="47" t="s">
        <v>5</v>
      </c>
      <c r="E5" s="48">
        <v>1</v>
      </c>
      <c r="H5" s="4"/>
      <c r="I5" s="4"/>
    </row>
    <row r="6" spans="1:16" s="1" customFormat="1" ht="6.75" customHeight="1" x14ac:dyDescent="0.25">
      <c r="A6" s="27"/>
      <c r="B6" s="27"/>
      <c r="C6" s="27"/>
      <c r="D6" s="27"/>
      <c r="E6" s="28"/>
      <c r="F6" s="27"/>
      <c r="G6" s="27"/>
      <c r="H6" s="29"/>
      <c r="I6" s="29"/>
      <c r="J6" s="27"/>
      <c r="K6" s="27"/>
      <c r="L6" s="27"/>
      <c r="M6" s="27"/>
    </row>
    <row r="7" spans="1:16" s="1" customFormat="1" ht="15.75" x14ac:dyDescent="0.25">
      <c r="A7" s="92" t="s">
        <v>378</v>
      </c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</row>
    <row r="8" spans="1:16" s="1" customFormat="1" ht="45" customHeight="1" x14ac:dyDescent="0.25">
      <c r="A8" s="34" t="s">
        <v>8</v>
      </c>
      <c r="B8" s="34" t="s">
        <v>11</v>
      </c>
      <c r="C8" s="35" t="s">
        <v>310</v>
      </c>
      <c r="D8" s="35" t="s">
        <v>379</v>
      </c>
      <c r="E8" s="36" t="s">
        <v>380</v>
      </c>
      <c r="F8" s="35" t="s">
        <v>381</v>
      </c>
      <c r="G8" s="37" t="s">
        <v>382</v>
      </c>
      <c r="H8" s="38" t="s">
        <v>383</v>
      </c>
      <c r="I8" s="38" t="s">
        <v>384</v>
      </c>
      <c r="J8" s="39" t="s">
        <v>385</v>
      </c>
      <c r="K8" s="39" t="s">
        <v>386</v>
      </c>
      <c r="L8" s="93" t="s">
        <v>387</v>
      </c>
      <c r="M8" s="93"/>
      <c r="N8" s="55" t="s">
        <v>388</v>
      </c>
      <c r="O8" s="49" t="s">
        <v>389</v>
      </c>
      <c r="P8" s="49" t="s">
        <v>390</v>
      </c>
    </row>
    <row r="9" spans="1:16" x14ac:dyDescent="0.25">
      <c r="A9" s="24" t="s">
        <v>391</v>
      </c>
      <c r="B9" s="40" t="s">
        <v>392</v>
      </c>
      <c r="C9" s="24" t="s">
        <v>393</v>
      </c>
      <c r="D9" s="24">
        <v>2.8000000000000001E-2</v>
      </c>
      <c r="E9" s="24">
        <v>7.5700000000000003E-2</v>
      </c>
      <c r="F9" s="41">
        <f>P9</f>
        <v>1.2637032085561499</v>
      </c>
      <c r="G9" s="42">
        <f>E5*F9</f>
        <v>1.2637032085561499</v>
      </c>
      <c r="H9" s="24">
        <v>1</v>
      </c>
      <c r="I9" s="43">
        <f>(H9/E9)*G9</f>
        <v>16.693569465735138</v>
      </c>
      <c r="J9" s="46">
        <v>0</v>
      </c>
      <c r="K9" s="51">
        <f>G9*J9</f>
        <v>0</v>
      </c>
      <c r="L9" s="94">
        <f>J9*E9</f>
        <v>0</v>
      </c>
      <c r="M9" s="94"/>
      <c r="N9">
        <v>0.37809999999999999</v>
      </c>
      <c r="O9">
        <f t="shared" ref="O9:O14" si="0">N9/0.85</f>
        <v>0.44482352941176473</v>
      </c>
      <c r="P9">
        <f>O9/0.352</f>
        <v>1.2637032085561499</v>
      </c>
    </row>
    <row r="10" spans="1:16" x14ac:dyDescent="0.25">
      <c r="A10" s="24" t="s">
        <v>394</v>
      </c>
      <c r="B10" s="40" t="s">
        <v>395</v>
      </c>
      <c r="C10" s="24" t="s">
        <v>396</v>
      </c>
      <c r="D10" s="24">
        <v>2.8000000000000001E-2</v>
      </c>
      <c r="E10" s="24">
        <v>0.1183</v>
      </c>
      <c r="F10" s="41">
        <f t="shared" ref="F10:F15" si="1">P10</f>
        <v>1.9752673796791445</v>
      </c>
      <c r="G10" s="42">
        <f>E5*F10</f>
        <v>1.9752673796791445</v>
      </c>
      <c r="H10" s="24">
        <v>1</v>
      </c>
      <c r="I10" s="43">
        <f t="shared" ref="I10:I15" si="2">(H10/E10)*G10</f>
        <v>16.697103801176201</v>
      </c>
      <c r="J10" s="46">
        <v>0</v>
      </c>
      <c r="K10" s="51">
        <f t="shared" ref="K10:K15" si="3">G10*J10</f>
        <v>0</v>
      </c>
      <c r="L10" s="94">
        <f t="shared" ref="L10:L15" si="4">J10*E10</f>
        <v>0</v>
      </c>
      <c r="M10" s="94"/>
      <c r="N10" s="25">
        <v>0.59099999999999997</v>
      </c>
      <c r="O10">
        <f t="shared" si="0"/>
        <v>0.69529411764705884</v>
      </c>
      <c r="P10">
        <f t="shared" ref="P10:P15" si="5">O10/0.352</f>
        <v>1.9752673796791445</v>
      </c>
    </row>
    <row r="11" spans="1:16" x14ac:dyDescent="0.25">
      <c r="A11" s="24" t="s">
        <v>397</v>
      </c>
      <c r="B11" s="40" t="s">
        <v>398</v>
      </c>
      <c r="C11" s="24" t="s">
        <v>399</v>
      </c>
      <c r="D11" s="24">
        <v>2.8000000000000001E-2</v>
      </c>
      <c r="E11" s="24">
        <v>0.16089999999999999</v>
      </c>
      <c r="F11" s="41">
        <f t="shared" si="1"/>
        <v>2.6868315508021392</v>
      </c>
      <c r="G11" s="42">
        <f>E5*F11</f>
        <v>2.6868315508021392</v>
      </c>
      <c r="H11" s="24">
        <v>1</v>
      </c>
      <c r="I11" s="43">
        <f t="shared" si="2"/>
        <v>16.69876663021839</v>
      </c>
      <c r="J11" s="46">
        <v>0</v>
      </c>
      <c r="K11" s="51">
        <f t="shared" si="3"/>
        <v>0</v>
      </c>
      <c r="L11" s="94">
        <f t="shared" si="4"/>
        <v>0</v>
      </c>
      <c r="M11" s="94"/>
      <c r="N11" s="25">
        <v>0.80389999999999995</v>
      </c>
      <c r="O11">
        <f t="shared" si="0"/>
        <v>0.94576470588235295</v>
      </c>
      <c r="P11">
        <f t="shared" si="5"/>
        <v>2.6868315508021392</v>
      </c>
    </row>
    <row r="12" spans="1:16" x14ac:dyDescent="0.25">
      <c r="A12" s="24" t="s">
        <v>400</v>
      </c>
      <c r="B12" s="40" t="s">
        <v>401</v>
      </c>
      <c r="C12" s="24" t="s">
        <v>402</v>
      </c>
      <c r="D12" s="24">
        <v>0.03</v>
      </c>
      <c r="E12" s="24">
        <v>0.21740000000000001</v>
      </c>
      <c r="F12" s="41">
        <f t="shared" si="1"/>
        <v>3.6286764705882359</v>
      </c>
      <c r="G12" s="42">
        <f>E5*F12</f>
        <v>3.6286764705882359</v>
      </c>
      <c r="H12" s="24">
        <v>1</v>
      </c>
      <c r="I12" s="43">
        <f t="shared" si="2"/>
        <v>16.691244114941288</v>
      </c>
      <c r="J12" s="46">
        <v>0</v>
      </c>
      <c r="K12" s="51">
        <f t="shared" si="3"/>
        <v>0</v>
      </c>
      <c r="L12" s="94">
        <f t="shared" si="4"/>
        <v>0</v>
      </c>
      <c r="M12" s="94"/>
      <c r="N12" s="25">
        <v>1.0857000000000001</v>
      </c>
      <c r="O12">
        <f t="shared" si="0"/>
        <v>1.2772941176470589</v>
      </c>
      <c r="P12">
        <f t="shared" si="5"/>
        <v>3.6286764705882359</v>
      </c>
    </row>
    <row r="13" spans="1:16" x14ac:dyDescent="0.25">
      <c r="A13" s="24" t="s">
        <v>403</v>
      </c>
      <c r="B13" s="40" t="s">
        <v>404</v>
      </c>
      <c r="C13" s="24" t="s">
        <v>405</v>
      </c>
      <c r="D13" s="24">
        <v>0.03</v>
      </c>
      <c r="E13" s="24">
        <v>0.26300000000000001</v>
      </c>
      <c r="F13" s="41">
        <f t="shared" si="1"/>
        <v>4.3910427807486636</v>
      </c>
      <c r="G13" s="42">
        <f>E5*F13</f>
        <v>4.3910427807486636</v>
      </c>
      <c r="H13" s="24">
        <v>1</v>
      </c>
      <c r="I13" s="43">
        <f t="shared" si="2"/>
        <v>16.695980154937882</v>
      </c>
      <c r="J13" s="46">
        <v>0</v>
      </c>
      <c r="K13" s="51">
        <f t="shared" si="3"/>
        <v>0</v>
      </c>
      <c r="L13" s="94">
        <f t="shared" si="4"/>
        <v>0</v>
      </c>
      <c r="M13" s="94"/>
      <c r="N13" s="25">
        <v>1.3138000000000001</v>
      </c>
      <c r="O13">
        <f t="shared" si="0"/>
        <v>1.5456470588235296</v>
      </c>
      <c r="P13">
        <f t="shared" si="5"/>
        <v>4.3910427807486636</v>
      </c>
    </row>
    <row r="14" spans="1:16" x14ac:dyDescent="0.25">
      <c r="A14" s="24" t="s">
        <v>406</v>
      </c>
      <c r="B14" s="40" t="s">
        <v>407</v>
      </c>
      <c r="C14" s="24" t="s">
        <v>408</v>
      </c>
      <c r="D14" s="24">
        <v>3.7999999999999999E-2</v>
      </c>
      <c r="E14" s="24">
        <v>0.38729999999999998</v>
      </c>
      <c r="F14" s="41">
        <f t="shared" si="1"/>
        <v>7.0030080213903743</v>
      </c>
      <c r="G14" s="42">
        <f>E5*F14</f>
        <v>7.0030080213903743</v>
      </c>
      <c r="H14" s="24">
        <v>1</v>
      </c>
      <c r="I14" s="43">
        <f t="shared" si="2"/>
        <v>18.081611209373545</v>
      </c>
      <c r="J14" s="46">
        <v>0</v>
      </c>
      <c r="K14" s="51">
        <f t="shared" si="3"/>
        <v>0</v>
      </c>
      <c r="L14" s="94">
        <f t="shared" si="4"/>
        <v>0</v>
      </c>
      <c r="M14" s="94"/>
      <c r="N14" s="25">
        <v>2.0952999999999999</v>
      </c>
      <c r="O14">
        <f t="shared" si="0"/>
        <v>2.4650588235294117</v>
      </c>
      <c r="P14">
        <f t="shared" si="5"/>
        <v>7.0030080213903743</v>
      </c>
    </row>
    <row r="15" spans="1:16" x14ac:dyDescent="0.25">
      <c r="A15" s="24" t="s">
        <v>409</v>
      </c>
      <c r="B15" s="40" t="s">
        <v>410</v>
      </c>
      <c r="C15" s="24" t="s">
        <v>411</v>
      </c>
      <c r="D15" s="24">
        <v>0.05</v>
      </c>
      <c r="E15" s="24">
        <v>0.65500000000000003</v>
      </c>
      <c r="F15" s="41">
        <f t="shared" si="1"/>
        <v>16.644348894348894</v>
      </c>
      <c r="G15" s="42">
        <f>E5*F15</f>
        <v>16.644348894348894</v>
      </c>
      <c r="H15" s="24">
        <v>1</v>
      </c>
      <c r="I15" s="43">
        <f t="shared" si="2"/>
        <v>25.411219686028844</v>
      </c>
      <c r="J15" s="46">
        <v>0</v>
      </c>
      <c r="K15" s="51">
        <f t="shared" si="3"/>
        <v>0</v>
      </c>
      <c r="L15" s="94">
        <f t="shared" si="4"/>
        <v>0</v>
      </c>
      <c r="M15" s="94"/>
      <c r="N15" s="26">
        <v>5.4194000000000004</v>
      </c>
      <c r="O15">
        <f>N15/0.925</f>
        <v>5.8588108108108106</v>
      </c>
      <c r="P15">
        <f t="shared" si="5"/>
        <v>16.644348894348894</v>
      </c>
    </row>
    <row r="19" spans="1:13" ht="15.75" x14ac:dyDescent="0.25">
      <c r="A19" s="92" t="s">
        <v>412</v>
      </c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</row>
    <row r="20" spans="1:13" ht="45" x14ac:dyDescent="0.25">
      <c r="A20" s="34" t="s">
        <v>8</v>
      </c>
      <c r="B20" s="34" t="s">
        <v>11</v>
      </c>
      <c r="C20" s="35" t="s">
        <v>310</v>
      </c>
      <c r="D20" s="35" t="s">
        <v>379</v>
      </c>
      <c r="E20" s="36" t="s">
        <v>380</v>
      </c>
      <c r="F20" s="35" t="s">
        <v>381</v>
      </c>
      <c r="G20" s="52" t="s">
        <v>413</v>
      </c>
      <c r="J20" s="37" t="s">
        <v>414</v>
      </c>
      <c r="K20" s="39" t="s">
        <v>383</v>
      </c>
      <c r="L20" s="39" t="s">
        <v>386</v>
      </c>
      <c r="M20" s="39" t="s">
        <v>415</v>
      </c>
    </row>
    <row r="21" spans="1:13" x14ac:dyDescent="0.25">
      <c r="A21" s="24" t="s">
        <v>391</v>
      </c>
      <c r="B21" s="40" t="s">
        <v>392</v>
      </c>
      <c r="C21" s="24" t="s">
        <v>393</v>
      </c>
      <c r="D21" s="24">
        <v>2.8000000000000001E-2</v>
      </c>
      <c r="E21" s="24">
        <v>7.5700000000000003E-2</v>
      </c>
      <c r="F21" s="41">
        <f>P9</f>
        <v>1.2637032085561499</v>
      </c>
      <c r="G21" s="51">
        <f>F21*E5</f>
        <v>1.2637032085561499</v>
      </c>
      <c r="J21" s="42">
        <f>(1/0.0757)*G21</f>
        <v>16.693569465735138</v>
      </c>
      <c r="K21" s="50">
        <v>0</v>
      </c>
      <c r="L21" s="51">
        <f t="shared" ref="L21:L27" si="6">J21*K21</f>
        <v>0</v>
      </c>
      <c r="M21" s="45">
        <f>K21/E21</f>
        <v>0</v>
      </c>
    </row>
    <row r="22" spans="1:13" x14ac:dyDescent="0.25">
      <c r="A22" s="24" t="s">
        <v>394</v>
      </c>
      <c r="B22" s="40" t="s">
        <v>395</v>
      </c>
      <c r="C22" s="24" t="s">
        <v>396</v>
      </c>
      <c r="D22" s="24">
        <v>2.8000000000000001E-2</v>
      </c>
      <c r="E22" s="24">
        <v>0.1183</v>
      </c>
      <c r="F22" s="41">
        <f t="shared" ref="F22:F27" si="7">P10</f>
        <v>1.9752673796791445</v>
      </c>
      <c r="G22" s="51">
        <f>F22*E5</f>
        <v>1.9752673796791445</v>
      </c>
      <c r="J22" s="42">
        <f>(1/0.1183)*G22</f>
        <v>16.697103801176201</v>
      </c>
      <c r="K22" s="50">
        <v>0</v>
      </c>
      <c r="L22" s="51">
        <f t="shared" si="6"/>
        <v>0</v>
      </c>
      <c r="M22" s="45">
        <f t="shared" ref="M22:M27" si="8">K22/E22</f>
        <v>0</v>
      </c>
    </row>
    <row r="23" spans="1:13" x14ac:dyDescent="0.25">
      <c r="A23" s="24" t="s">
        <v>397</v>
      </c>
      <c r="B23" s="40" t="s">
        <v>398</v>
      </c>
      <c r="C23" s="24" t="s">
        <v>399</v>
      </c>
      <c r="D23" s="24">
        <v>2.8000000000000001E-2</v>
      </c>
      <c r="E23" s="24">
        <v>0.16089999999999999</v>
      </c>
      <c r="F23" s="41">
        <f t="shared" si="7"/>
        <v>2.6868315508021392</v>
      </c>
      <c r="G23" s="51">
        <f>F23*E5</f>
        <v>2.6868315508021392</v>
      </c>
      <c r="J23" s="42">
        <f>(1/0.1609)*G23</f>
        <v>16.69876663021839</v>
      </c>
      <c r="K23" s="50">
        <v>0</v>
      </c>
      <c r="L23" s="51">
        <f t="shared" si="6"/>
        <v>0</v>
      </c>
      <c r="M23" s="45">
        <f t="shared" si="8"/>
        <v>0</v>
      </c>
    </row>
    <row r="24" spans="1:13" x14ac:dyDescent="0.25">
      <c r="A24" s="24" t="s">
        <v>400</v>
      </c>
      <c r="B24" s="40" t="s">
        <v>401</v>
      </c>
      <c r="C24" s="24" t="s">
        <v>402</v>
      </c>
      <c r="D24" s="24">
        <v>0.03</v>
      </c>
      <c r="E24" s="24">
        <v>0.21740000000000001</v>
      </c>
      <c r="F24" s="41">
        <f t="shared" si="7"/>
        <v>3.6286764705882359</v>
      </c>
      <c r="G24" s="51">
        <f>F24*E5</f>
        <v>3.6286764705882359</v>
      </c>
      <c r="J24" s="42">
        <f>(1/0.2174)*G24</f>
        <v>16.691244114941288</v>
      </c>
      <c r="K24" s="50">
        <v>0</v>
      </c>
      <c r="L24" s="51">
        <f t="shared" si="6"/>
        <v>0</v>
      </c>
      <c r="M24" s="45">
        <f t="shared" si="8"/>
        <v>0</v>
      </c>
    </row>
    <row r="25" spans="1:13" x14ac:dyDescent="0.25">
      <c r="A25" s="24" t="s">
        <v>403</v>
      </c>
      <c r="B25" s="40" t="s">
        <v>404</v>
      </c>
      <c r="C25" s="24" t="s">
        <v>405</v>
      </c>
      <c r="D25" s="24">
        <v>0.03</v>
      </c>
      <c r="E25" s="24">
        <v>0.26300000000000001</v>
      </c>
      <c r="F25" s="41">
        <f t="shared" si="7"/>
        <v>4.3910427807486636</v>
      </c>
      <c r="G25" s="51">
        <f>F25*E5</f>
        <v>4.3910427807486636</v>
      </c>
      <c r="J25" s="42">
        <f>(1/0.263)*G25</f>
        <v>16.695980154937882</v>
      </c>
      <c r="K25" s="50">
        <v>0</v>
      </c>
      <c r="L25" s="51">
        <f t="shared" si="6"/>
        <v>0</v>
      </c>
      <c r="M25" s="45">
        <f t="shared" si="8"/>
        <v>0</v>
      </c>
    </row>
    <row r="26" spans="1:13" x14ac:dyDescent="0.25">
      <c r="A26" s="24" t="s">
        <v>406</v>
      </c>
      <c r="B26" s="40" t="s">
        <v>407</v>
      </c>
      <c r="C26" s="24" t="s">
        <v>408</v>
      </c>
      <c r="D26" s="24">
        <v>3.7999999999999999E-2</v>
      </c>
      <c r="E26" s="24">
        <v>0.38729999999999998</v>
      </c>
      <c r="F26" s="41">
        <f t="shared" si="7"/>
        <v>7.0030080213903743</v>
      </c>
      <c r="G26" s="51">
        <f>F26*E5</f>
        <v>7.0030080213903743</v>
      </c>
      <c r="J26" s="42">
        <f>(1/0.3873)*G26</f>
        <v>18.081611209373545</v>
      </c>
      <c r="K26" s="50">
        <v>0</v>
      </c>
      <c r="L26" s="51">
        <f t="shared" si="6"/>
        <v>0</v>
      </c>
      <c r="M26" s="45">
        <f t="shared" si="8"/>
        <v>0</v>
      </c>
    </row>
    <row r="27" spans="1:13" x14ac:dyDescent="0.25">
      <c r="A27" s="24" t="s">
        <v>409</v>
      </c>
      <c r="B27" s="40" t="s">
        <v>410</v>
      </c>
      <c r="C27" s="24" t="s">
        <v>411</v>
      </c>
      <c r="D27" s="24">
        <v>0.05</v>
      </c>
      <c r="E27" s="24">
        <v>0.65500000000000003</v>
      </c>
      <c r="F27" s="41">
        <f t="shared" si="7"/>
        <v>16.644348894348894</v>
      </c>
      <c r="G27" s="53">
        <f>F27*E5</f>
        <v>16.644348894348894</v>
      </c>
      <c r="J27" s="42">
        <f>(1/0.05)*G27</f>
        <v>332.88697788697789</v>
      </c>
      <c r="K27" s="54">
        <v>0</v>
      </c>
      <c r="L27" s="51">
        <f t="shared" si="6"/>
        <v>0</v>
      </c>
      <c r="M27" s="45">
        <f t="shared" si="8"/>
        <v>0</v>
      </c>
    </row>
  </sheetData>
  <sheetProtection autoFilter="0"/>
  <protectedRanges>
    <protectedRange sqref="J9:J15 K21:K27" name="Range2"/>
    <protectedRange sqref="E5" name="Range1_4"/>
  </protectedRanges>
  <mergeCells count="10">
    <mergeCell ref="A19:M19"/>
    <mergeCell ref="A7:M7"/>
    <mergeCell ref="L8:M8"/>
    <mergeCell ref="L9:M9"/>
    <mergeCell ref="L10:M10"/>
    <mergeCell ref="L11:M11"/>
    <mergeCell ref="L12:M12"/>
    <mergeCell ref="L13:M13"/>
    <mergeCell ref="L14:M14"/>
    <mergeCell ref="L15:M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f58b13-72a1-43c8-91d3-5b72da6c00dd">
      <Terms xmlns="http://schemas.microsoft.com/office/infopath/2007/PartnerControls"/>
    </lcf76f155ced4ddcb4097134ff3c332f>
    <TaxCatchAll xmlns="9390d259-1414-4c7f-b7e0-ef01f0bac18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61C61F5E464C438126E7FB16CF9471" ma:contentTypeVersion="12" ma:contentTypeDescription="Create a new document." ma:contentTypeScope="" ma:versionID="95d59f24d5d97b7c26e85d61a8444054">
  <xsd:schema xmlns:xsd="http://www.w3.org/2001/XMLSchema" xmlns:xs="http://www.w3.org/2001/XMLSchema" xmlns:p="http://schemas.microsoft.com/office/2006/metadata/properties" xmlns:ns2="74f58b13-72a1-43c8-91d3-5b72da6c00dd" xmlns:ns3="9390d259-1414-4c7f-b7e0-ef01f0bac184" targetNamespace="http://schemas.microsoft.com/office/2006/metadata/properties" ma:root="true" ma:fieldsID="5e387eb4c284642b04f558d1cdccc52d" ns2:_="" ns3:_="">
    <xsd:import namespace="74f58b13-72a1-43c8-91d3-5b72da6c00dd"/>
    <xsd:import namespace="9390d259-1414-4c7f-b7e0-ef01f0bac1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f58b13-72a1-43c8-91d3-5b72da6c0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5a73753b-8da1-4c1e-8754-c1cb2057bd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90d259-1414-4c7f-b7e0-ef01f0bac18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c285832-de54-407d-bf3c-d73af9e0394f}" ma:internalName="TaxCatchAll" ma:showField="CatchAllData" ma:web="9390d259-1414-4c7f-b7e0-ef01f0bac1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1FFF6C5-6D3F-4850-BD90-21FDB4138365}">
  <ds:schemaRefs>
    <ds:schemaRef ds:uri="http://schemas.microsoft.com/office/2006/metadata/properties"/>
    <ds:schemaRef ds:uri="http://schemas.microsoft.com/office/infopath/2007/PartnerControls"/>
    <ds:schemaRef ds:uri="74f58b13-72a1-43c8-91d3-5b72da6c00dd"/>
    <ds:schemaRef ds:uri="9390d259-1414-4c7f-b7e0-ef01f0bac184"/>
  </ds:schemaRefs>
</ds:datastoreItem>
</file>

<file path=customXml/itemProps2.xml><?xml version="1.0" encoding="utf-8"?>
<ds:datastoreItem xmlns:ds="http://schemas.openxmlformats.org/officeDocument/2006/customXml" ds:itemID="{A49C1B30-218E-4FEB-9BCB-4CF11AF577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DAD824-B366-4FF3-A951-28BE42263B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f58b13-72a1-43c8-91d3-5b72da6c00dd"/>
    <ds:schemaRef ds:uri="9390d259-1414-4c7f-b7e0-ef01f0bac1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Lineset</vt:lpstr>
      <vt:lpstr>Minisplit</vt:lpstr>
      <vt:lpstr>Sheet2</vt:lpstr>
      <vt:lpstr>Insulated Copper</vt:lpstr>
      <vt:lpstr>Sheet3</vt:lpstr>
      <vt:lpstr>Sheet1</vt:lpstr>
      <vt:lpstr>LWC</vt:lpstr>
      <vt:lpstr>Minisplit!Print_Area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 Riddle</dc:creator>
  <cp:keywords/>
  <dc:description/>
  <cp:lastModifiedBy>Marc Riddle</cp:lastModifiedBy>
  <cp:revision/>
  <dcterms:created xsi:type="dcterms:W3CDTF">2023-11-16T17:16:53Z</dcterms:created>
  <dcterms:modified xsi:type="dcterms:W3CDTF">2026-02-25T14:52:03Z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0x0101001B61C61F5E464C438126E7FB16CF9471</vt:lpwstr>
  </property>
  <property fmtid="{D5CDD505-2E9C-101B-9397-08002B2CF9AE}" pid="3" name="MediaServiceImageTags">
    <vt:lpwstr/>
  </property>
</Properties>
</file>