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rc.riddle\Aeris Metal Products Dropbox\Aeris Elsinore\Documents\Costs &amp; Cost Worksheets\"/>
    </mc:Choice>
  </mc:AlternateContent>
  <xr:revisionPtr revIDLastSave="0" documentId="8_{40E73BCE-1F9A-4BF5-83A2-DE2BFB78B7F1}" xr6:coauthVersionLast="47" xr6:coauthVersionMax="47" xr10:uidLastSave="{00000000-0000-0000-0000-000000000000}"/>
  <bookViews>
    <workbookView xWindow="24750" yWindow="0" windowWidth="21945" windowHeight="15450" xr2:uid="{E6CA0E08-8840-45EC-A96B-8059AFD9AE60}"/>
  </bookViews>
  <sheets>
    <sheet name="Lineset" sheetId="1" r:id="rId1"/>
    <sheet name="Minisplit" sheetId="2" r:id="rId2"/>
    <sheet name="Insulated Copper" sheetId="3" r:id="rId3"/>
    <sheet name="LWC" sheetId="4" state="hidden" r:id="rId4"/>
  </sheets>
  <externalReferences>
    <externalReference r:id="rId5"/>
    <externalReference r:id="rId6"/>
  </externalReferences>
  <definedNames>
    <definedName name="_xlnm._FilterDatabase" localSheetId="2" hidden="1">'Insulated Copper'!$A$7:$L$91</definedName>
    <definedName name="_xlnm._FilterDatabase" localSheetId="0" hidden="1">Lineset!$A$7:$L$49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8" i="3" l="1"/>
  <c r="L49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55" i="1" l="1"/>
  <c r="L54" i="1"/>
  <c r="L53" i="1"/>
  <c r="L52" i="1"/>
  <c r="L51" i="1"/>
  <c r="L50" i="1"/>
  <c r="L49" i="1"/>
  <c r="L48" i="1"/>
  <c r="L32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K32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J27" i="4" l="1"/>
  <c r="A49" i="3"/>
  <c r="A48" i="3"/>
  <c r="A47" i="3"/>
  <c r="A46" i="3"/>
  <c r="A45" i="3"/>
  <c r="A44" i="3"/>
  <c r="A43" i="3"/>
  <c r="O15" i="4"/>
  <c r="O14" i="4"/>
  <c r="F22" i="4"/>
  <c r="F23" i="4"/>
  <c r="F24" i="4"/>
  <c r="F25" i="4"/>
  <c r="F21" i="4"/>
  <c r="F10" i="4"/>
  <c r="F11" i="4"/>
  <c r="F12" i="4"/>
  <c r="F13" i="4"/>
  <c r="F9" i="4"/>
  <c r="O10" i="4"/>
  <c r="O11" i="4"/>
  <c r="O12" i="4"/>
  <c r="O13" i="4"/>
  <c r="O9" i="4"/>
  <c r="G21" i="4" l="1"/>
  <c r="J21" i="4" s="1"/>
  <c r="M22" i="4"/>
  <c r="M23" i="4"/>
  <c r="M24" i="4"/>
  <c r="M25" i="4"/>
  <c r="M26" i="4"/>
  <c r="M27" i="4"/>
  <c r="M21" i="4"/>
  <c r="G25" i="4"/>
  <c r="J25" i="4" s="1"/>
  <c r="G24" i="4"/>
  <c r="J24" i="4" s="1"/>
  <c r="G23" i="4"/>
  <c r="J23" i="4" s="1"/>
  <c r="G22" i="4"/>
  <c r="J22" i="4" s="1"/>
  <c r="L25" i="4" l="1"/>
  <c r="L24" i="4"/>
  <c r="L23" i="4"/>
  <c r="L22" i="4"/>
  <c r="K87" i="3"/>
  <c r="I87" i="3" s="1"/>
  <c r="J87" i="3" s="1"/>
  <c r="K88" i="3"/>
  <c r="I88" i="3" s="1"/>
  <c r="J88" i="3" s="1"/>
  <c r="K89" i="3"/>
  <c r="I89" i="3" s="1"/>
  <c r="J89" i="3" s="1"/>
  <c r="K90" i="3"/>
  <c r="I90" i="3" s="1"/>
  <c r="J90" i="3" s="1"/>
  <c r="K91" i="3"/>
  <c r="I91" i="3" s="1"/>
  <c r="J91" i="3" s="1"/>
  <c r="K85" i="3"/>
  <c r="I85" i="3" s="1"/>
  <c r="J85" i="3" s="1"/>
  <c r="K86" i="3"/>
  <c r="I86" i="3" s="1"/>
  <c r="J86" i="3" s="1"/>
  <c r="A51" i="2"/>
  <c r="A52" i="2"/>
  <c r="A53" i="2"/>
  <c r="A54" i="2"/>
  <c r="A55" i="2"/>
  <c r="A56" i="2"/>
  <c r="A57" i="2"/>
  <c r="A58" i="2"/>
  <c r="A59" i="2"/>
  <c r="M53" i="2"/>
  <c r="M54" i="2"/>
  <c r="M55" i="2"/>
  <c r="M56" i="2"/>
  <c r="M57" i="2"/>
  <c r="M58" i="2"/>
  <c r="M59" i="2"/>
  <c r="M51" i="2"/>
  <c r="M52" i="2"/>
  <c r="M50" i="1"/>
  <c r="M51" i="1"/>
  <c r="M52" i="1"/>
  <c r="M53" i="1"/>
  <c r="M54" i="1"/>
  <c r="M55" i="1"/>
  <c r="K55" i="1" s="1"/>
  <c r="M47" i="1"/>
  <c r="M48" i="1"/>
  <c r="M49" i="1"/>
  <c r="K48" i="1"/>
  <c r="K49" i="1"/>
  <c r="K50" i="1"/>
  <c r="K51" i="1"/>
  <c r="K52" i="1"/>
  <c r="K53" i="1"/>
  <c r="K54" i="1"/>
  <c r="L10" i="4" l="1"/>
  <c r="L11" i="4"/>
  <c r="L12" i="4"/>
  <c r="L13" i="4"/>
  <c r="L14" i="4"/>
  <c r="L15" i="4"/>
  <c r="L9" i="4"/>
  <c r="G13" i="4"/>
  <c r="K13" i="4" s="1"/>
  <c r="G12" i="4"/>
  <c r="K12" i="4" s="1"/>
  <c r="G11" i="4"/>
  <c r="K11" i="4" s="1"/>
  <c r="G10" i="4"/>
  <c r="K10" i="4" s="1"/>
  <c r="G9" i="4"/>
  <c r="K9" i="4" s="1"/>
  <c r="P10" i="4"/>
  <c r="P11" i="4"/>
  <c r="P12" i="4"/>
  <c r="P13" i="4"/>
  <c r="P14" i="4"/>
  <c r="P15" i="4"/>
  <c r="P9" i="4"/>
  <c r="A55" i="1"/>
  <c r="A54" i="1"/>
  <c r="A53" i="1"/>
  <c r="A52" i="1"/>
  <c r="A51" i="1"/>
  <c r="A50" i="1"/>
  <c r="A49" i="1"/>
  <c r="A48" i="1"/>
  <c r="K84" i="3"/>
  <c r="I84" i="3" s="1"/>
  <c r="J84" i="3" s="1"/>
  <c r="K83" i="3"/>
  <c r="I83" i="3" s="1"/>
  <c r="J83" i="3" s="1"/>
  <c r="K82" i="3"/>
  <c r="I82" i="3" s="1"/>
  <c r="J82" i="3" s="1"/>
  <c r="K81" i="3"/>
  <c r="I81" i="3" s="1"/>
  <c r="J81" i="3" s="1"/>
  <c r="K80" i="3"/>
  <c r="I80" i="3" s="1"/>
  <c r="J80" i="3" s="1"/>
  <c r="K79" i="3"/>
  <c r="I79" i="3" s="1"/>
  <c r="J79" i="3" s="1"/>
  <c r="K78" i="3"/>
  <c r="I78" i="3" s="1"/>
  <c r="J78" i="3" s="1"/>
  <c r="K77" i="3"/>
  <c r="I77" i="3" s="1"/>
  <c r="J77" i="3" s="1"/>
  <c r="K76" i="3"/>
  <c r="I76" i="3" s="1"/>
  <c r="J76" i="3" s="1"/>
  <c r="K75" i="3"/>
  <c r="I75" i="3" s="1"/>
  <c r="J75" i="3" s="1"/>
  <c r="K74" i="3"/>
  <c r="I74" i="3" s="1"/>
  <c r="J74" i="3" s="1"/>
  <c r="K73" i="3"/>
  <c r="I73" i="3" s="1"/>
  <c r="J73" i="3" s="1"/>
  <c r="K72" i="3"/>
  <c r="I72" i="3" s="1"/>
  <c r="J72" i="3" s="1"/>
  <c r="K71" i="3"/>
  <c r="I71" i="3" s="1"/>
  <c r="J71" i="3" s="1"/>
  <c r="K70" i="3"/>
  <c r="I70" i="3" s="1"/>
  <c r="J70" i="3" s="1"/>
  <c r="K69" i="3"/>
  <c r="I69" i="3" s="1"/>
  <c r="J69" i="3" s="1"/>
  <c r="K68" i="3"/>
  <c r="I68" i="3" s="1"/>
  <c r="J68" i="3" s="1"/>
  <c r="K67" i="3"/>
  <c r="I67" i="3" s="1"/>
  <c r="J67" i="3" s="1"/>
  <c r="K66" i="3"/>
  <c r="I66" i="3" s="1"/>
  <c r="J66" i="3" s="1"/>
  <c r="K65" i="3"/>
  <c r="I65" i="3" s="1"/>
  <c r="J65" i="3" s="1"/>
  <c r="K64" i="3"/>
  <c r="I64" i="3" s="1"/>
  <c r="J64" i="3" s="1"/>
  <c r="K63" i="3"/>
  <c r="I63" i="3" s="1"/>
  <c r="J63" i="3" s="1"/>
  <c r="K62" i="3"/>
  <c r="I62" i="3" s="1"/>
  <c r="J62" i="3" s="1"/>
  <c r="K61" i="3"/>
  <c r="I61" i="3" s="1"/>
  <c r="J61" i="3" s="1"/>
  <c r="K60" i="3"/>
  <c r="I60" i="3" s="1"/>
  <c r="J60" i="3" s="1"/>
  <c r="K59" i="3"/>
  <c r="I59" i="3" s="1"/>
  <c r="J59" i="3" s="1"/>
  <c r="K58" i="3"/>
  <c r="I58" i="3" s="1"/>
  <c r="J58" i="3" s="1"/>
  <c r="K57" i="3"/>
  <c r="I57" i="3" s="1"/>
  <c r="J57" i="3" s="1"/>
  <c r="K56" i="3"/>
  <c r="I56" i="3" s="1"/>
  <c r="J56" i="3" s="1"/>
  <c r="K55" i="3"/>
  <c r="I55" i="3" s="1"/>
  <c r="J55" i="3" s="1"/>
  <c r="K54" i="3"/>
  <c r="I54" i="3" s="1"/>
  <c r="J54" i="3" s="1"/>
  <c r="K53" i="3"/>
  <c r="I53" i="3" s="1"/>
  <c r="J53" i="3" s="1"/>
  <c r="K52" i="3"/>
  <c r="I52" i="3" s="1"/>
  <c r="J52" i="3" s="1"/>
  <c r="K51" i="3"/>
  <c r="I51" i="3" s="1"/>
  <c r="J51" i="3" s="1"/>
  <c r="K50" i="3"/>
  <c r="I50" i="3" s="1"/>
  <c r="J50" i="3" s="1"/>
  <c r="K42" i="3"/>
  <c r="I42" i="3" s="1"/>
  <c r="J42" i="3" s="1"/>
  <c r="A42" i="3"/>
  <c r="K41" i="3"/>
  <c r="I41" i="3" s="1"/>
  <c r="J41" i="3" s="1"/>
  <c r="A41" i="3"/>
  <c r="K40" i="3"/>
  <c r="I40" i="3" s="1"/>
  <c r="J40" i="3" s="1"/>
  <c r="A40" i="3"/>
  <c r="K39" i="3"/>
  <c r="I39" i="3" s="1"/>
  <c r="J39" i="3" s="1"/>
  <c r="A39" i="3"/>
  <c r="K38" i="3"/>
  <c r="I38" i="3" s="1"/>
  <c r="J38" i="3" s="1"/>
  <c r="A38" i="3"/>
  <c r="K37" i="3"/>
  <c r="I37" i="3" s="1"/>
  <c r="J37" i="3" s="1"/>
  <c r="A37" i="3"/>
  <c r="K36" i="3"/>
  <c r="I36" i="3" s="1"/>
  <c r="J36" i="3" s="1"/>
  <c r="A36" i="3"/>
  <c r="K35" i="3"/>
  <c r="I35" i="3" s="1"/>
  <c r="J35" i="3" s="1"/>
  <c r="A35" i="3"/>
  <c r="K34" i="3"/>
  <c r="I34" i="3" s="1"/>
  <c r="J34" i="3" s="1"/>
  <c r="A34" i="3"/>
  <c r="K33" i="3"/>
  <c r="I33" i="3" s="1"/>
  <c r="J33" i="3" s="1"/>
  <c r="A33" i="3"/>
  <c r="K32" i="3"/>
  <c r="I32" i="3" s="1"/>
  <c r="J32" i="3" s="1"/>
  <c r="A32" i="3"/>
  <c r="K31" i="3"/>
  <c r="I31" i="3" s="1"/>
  <c r="J31" i="3" s="1"/>
  <c r="A31" i="3"/>
  <c r="K30" i="3"/>
  <c r="I30" i="3" s="1"/>
  <c r="J30" i="3" s="1"/>
  <c r="A30" i="3"/>
  <c r="K29" i="3"/>
  <c r="I29" i="3" s="1"/>
  <c r="J29" i="3" s="1"/>
  <c r="A29" i="3"/>
  <c r="L28" i="3"/>
  <c r="K28" i="3" s="1"/>
  <c r="I28" i="3" s="1"/>
  <c r="J28" i="3" s="1"/>
  <c r="A28" i="3"/>
  <c r="L27" i="3"/>
  <c r="K27" i="3" s="1"/>
  <c r="I27" i="3" s="1"/>
  <c r="J27" i="3" s="1"/>
  <c r="A27" i="3"/>
  <c r="L26" i="3"/>
  <c r="K26" i="3" s="1"/>
  <c r="I26" i="3" s="1"/>
  <c r="J26" i="3" s="1"/>
  <c r="A26" i="3"/>
  <c r="L25" i="3"/>
  <c r="K25" i="3" s="1"/>
  <c r="I25" i="3" s="1"/>
  <c r="J25" i="3" s="1"/>
  <c r="A25" i="3"/>
  <c r="L24" i="3"/>
  <c r="K24" i="3" s="1"/>
  <c r="I24" i="3" s="1"/>
  <c r="J24" i="3" s="1"/>
  <c r="A24" i="3"/>
  <c r="L23" i="3"/>
  <c r="K23" i="3" s="1"/>
  <c r="I23" i="3" s="1"/>
  <c r="J23" i="3" s="1"/>
  <c r="A23" i="3"/>
  <c r="L22" i="3"/>
  <c r="K22" i="3" s="1"/>
  <c r="I22" i="3" s="1"/>
  <c r="J22" i="3" s="1"/>
  <c r="A22" i="3"/>
  <c r="L21" i="3"/>
  <c r="K21" i="3" s="1"/>
  <c r="I21" i="3" s="1"/>
  <c r="J21" i="3" s="1"/>
  <c r="A21" i="3"/>
  <c r="L20" i="3"/>
  <c r="K20" i="3" s="1"/>
  <c r="I20" i="3" s="1"/>
  <c r="J20" i="3" s="1"/>
  <c r="A20" i="3"/>
  <c r="L19" i="3"/>
  <c r="K19" i="3" s="1"/>
  <c r="I19" i="3" s="1"/>
  <c r="J19" i="3" s="1"/>
  <c r="A19" i="3"/>
  <c r="L18" i="3"/>
  <c r="K18" i="3" s="1"/>
  <c r="I18" i="3" s="1"/>
  <c r="J18" i="3" s="1"/>
  <c r="A18" i="3"/>
  <c r="L17" i="3"/>
  <c r="K17" i="3" s="1"/>
  <c r="I17" i="3" s="1"/>
  <c r="J17" i="3" s="1"/>
  <c r="A17" i="3"/>
  <c r="L16" i="3"/>
  <c r="K16" i="3" s="1"/>
  <c r="I16" i="3" s="1"/>
  <c r="J16" i="3" s="1"/>
  <c r="A16" i="3"/>
  <c r="L15" i="3"/>
  <c r="K15" i="3" s="1"/>
  <c r="I15" i="3" s="1"/>
  <c r="J15" i="3" s="1"/>
  <c r="A15" i="3"/>
  <c r="L14" i="3"/>
  <c r="K14" i="3" s="1"/>
  <c r="I14" i="3" s="1"/>
  <c r="J14" i="3" s="1"/>
  <c r="A14" i="3"/>
  <c r="L13" i="3"/>
  <c r="K13" i="3" s="1"/>
  <c r="I13" i="3" s="1"/>
  <c r="J13" i="3" s="1"/>
  <c r="A13" i="3"/>
  <c r="L12" i="3"/>
  <c r="K12" i="3" s="1"/>
  <c r="I12" i="3" s="1"/>
  <c r="J12" i="3" s="1"/>
  <c r="A12" i="3"/>
  <c r="L11" i="3"/>
  <c r="K11" i="3" s="1"/>
  <c r="I11" i="3" s="1"/>
  <c r="J11" i="3" s="1"/>
  <c r="A11" i="3"/>
  <c r="L10" i="3"/>
  <c r="K10" i="3" s="1"/>
  <c r="I10" i="3" s="1"/>
  <c r="J10" i="3" s="1"/>
  <c r="A10" i="3"/>
  <c r="L9" i="3"/>
  <c r="K9" i="3" s="1"/>
  <c r="I9" i="3" s="1"/>
  <c r="J9" i="3" s="1"/>
  <c r="A9" i="3"/>
  <c r="L8" i="3"/>
  <c r="K8" i="3" s="1"/>
  <c r="I8" i="3" s="1"/>
  <c r="J8" i="3" s="1"/>
  <c r="A8" i="3"/>
  <c r="M50" i="2"/>
  <c r="A50" i="2"/>
  <c r="M49" i="2"/>
  <c r="A49" i="2"/>
  <c r="M48" i="2"/>
  <c r="A48" i="2"/>
  <c r="M47" i="2"/>
  <c r="A47" i="2"/>
  <c r="M46" i="2"/>
  <c r="A46" i="2"/>
  <c r="M45" i="2"/>
  <c r="A45" i="2"/>
  <c r="M44" i="2"/>
  <c r="A44" i="2"/>
  <c r="M43" i="2"/>
  <c r="A43" i="2"/>
  <c r="M42" i="2"/>
  <c r="A42" i="2"/>
  <c r="M41" i="2"/>
  <c r="A41" i="2"/>
  <c r="M40" i="2"/>
  <c r="A40" i="2"/>
  <c r="M39" i="2"/>
  <c r="A39" i="2"/>
  <c r="M38" i="2"/>
  <c r="A38" i="2"/>
  <c r="M37" i="2"/>
  <c r="A37" i="2"/>
  <c r="M36" i="2"/>
  <c r="A36" i="2"/>
  <c r="M35" i="2"/>
  <c r="K35" i="2" s="1"/>
  <c r="L35" i="2" s="1"/>
  <c r="A35" i="2"/>
  <c r="M34" i="2"/>
  <c r="K34" i="2" s="1"/>
  <c r="L34" i="2" s="1"/>
  <c r="A34" i="2"/>
  <c r="M33" i="2"/>
  <c r="K33" i="2" s="1"/>
  <c r="L33" i="2" s="1"/>
  <c r="A33" i="2"/>
  <c r="M32" i="2"/>
  <c r="A32" i="2"/>
  <c r="M31" i="2"/>
  <c r="K31" i="2" s="1"/>
  <c r="L31" i="2" s="1"/>
  <c r="A31" i="2"/>
  <c r="M30" i="2"/>
  <c r="K30" i="2" s="1"/>
  <c r="L30" i="2" s="1"/>
  <c r="A30" i="2"/>
  <c r="M29" i="2"/>
  <c r="K29" i="2" s="1"/>
  <c r="L29" i="2" s="1"/>
  <c r="A29" i="2"/>
  <c r="M28" i="2"/>
  <c r="K28" i="2" s="1"/>
  <c r="L28" i="2" s="1"/>
  <c r="A28" i="2"/>
  <c r="M27" i="2"/>
  <c r="K27" i="2" s="1"/>
  <c r="L27" i="2" s="1"/>
  <c r="A27" i="2"/>
  <c r="M26" i="2"/>
  <c r="K26" i="2" s="1"/>
  <c r="L26" i="2" s="1"/>
  <c r="A26" i="2"/>
  <c r="M25" i="2"/>
  <c r="K25" i="2" s="1"/>
  <c r="L25" i="2" s="1"/>
  <c r="A25" i="2"/>
  <c r="M24" i="2"/>
  <c r="K24" i="2" s="1"/>
  <c r="L24" i="2" s="1"/>
  <c r="A24" i="2"/>
  <c r="M23" i="2"/>
  <c r="K23" i="2" s="1"/>
  <c r="L23" i="2" s="1"/>
  <c r="A23" i="2"/>
  <c r="M22" i="2"/>
  <c r="K22" i="2" s="1"/>
  <c r="L22" i="2" s="1"/>
  <c r="A22" i="2"/>
  <c r="M21" i="2"/>
  <c r="K21" i="2" s="1"/>
  <c r="L21" i="2" s="1"/>
  <c r="A21" i="2"/>
  <c r="M20" i="2"/>
  <c r="K20" i="2" s="1"/>
  <c r="L20" i="2" s="1"/>
  <c r="A20" i="2"/>
  <c r="M19" i="2"/>
  <c r="K19" i="2" s="1"/>
  <c r="L19" i="2" s="1"/>
  <c r="A19" i="2"/>
  <c r="M18" i="2"/>
  <c r="K18" i="2" s="1"/>
  <c r="L18" i="2" s="1"/>
  <c r="A18" i="2"/>
  <c r="M17" i="2"/>
  <c r="K17" i="2" s="1"/>
  <c r="L17" i="2" s="1"/>
  <c r="A17" i="2"/>
  <c r="M16" i="2"/>
  <c r="K16" i="2" s="1"/>
  <c r="L16" i="2" s="1"/>
  <c r="A16" i="2"/>
  <c r="M15" i="2"/>
  <c r="K15" i="2" s="1"/>
  <c r="L15" i="2" s="1"/>
  <c r="A15" i="2"/>
  <c r="M14" i="2"/>
  <c r="K14" i="2" s="1"/>
  <c r="L14" i="2" s="1"/>
  <c r="A14" i="2"/>
  <c r="M13" i="2"/>
  <c r="K13" i="2" s="1"/>
  <c r="L13" i="2" s="1"/>
  <c r="A13" i="2"/>
  <c r="M12" i="2"/>
  <c r="K12" i="2" s="1"/>
  <c r="L12" i="2" s="1"/>
  <c r="A12" i="2"/>
  <c r="M11" i="2"/>
  <c r="K11" i="2" s="1"/>
  <c r="L11" i="2" s="1"/>
  <c r="A11" i="2"/>
  <c r="M10" i="2"/>
  <c r="K10" i="2" s="1"/>
  <c r="L10" i="2" s="1"/>
  <c r="A10" i="2"/>
  <c r="M9" i="2"/>
  <c r="K9" i="2" s="1"/>
  <c r="L9" i="2" s="1"/>
  <c r="A9" i="2"/>
  <c r="M8" i="2"/>
  <c r="K8" i="2" s="1"/>
  <c r="L8" i="2" s="1"/>
  <c r="A8" i="2"/>
  <c r="F14" i="4" l="1"/>
  <c r="G14" i="4" s="1"/>
  <c r="K14" i="4" s="1"/>
  <c r="F26" i="4"/>
  <c r="G26" i="4" s="1"/>
  <c r="J26" i="4" s="1"/>
  <c r="L26" i="4" s="1"/>
  <c r="F15" i="4"/>
  <c r="G15" i="4" s="1"/>
  <c r="K15" i="4" s="1"/>
  <c r="F27" i="4"/>
  <c r="G27" i="4" s="1"/>
  <c r="L27" i="4" s="1"/>
  <c r="I10" i="4"/>
  <c r="I9" i="4"/>
  <c r="I15" i="4"/>
  <c r="I14" i="4"/>
  <c r="I13" i="4"/>
  <c r="I12" i="4"/>
  <c r="I11" i="4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8" i="1"/>
  <c r="M32" i="1"/>
  <c r="K32" i="1" s="1"/>
  <c r="L32" i="1" s="1"/>
  <c r="M46" i="1"/>
  <c r="K46" i="1" s="1"/>
  <c r="M45" i="1"/>
  <c r="K45" i="1" s="1"/>
  <c r="L45" i="1" s="1"/>
  <c r="M44" i="1"/>
  <c r="K44" i="1" s="1"/>
  <c r="L44" i="1" s="1"/>
  <c r="M43" i="1"/>
  <c r="M42" i="1"/>
  <c r="K42" i="1" s="1"/>
  <c r="M41" i="1"/>
  <c r="K41" i="1" s="1"/>
  <c r="L41" i="1" s="1"/>
  <c r="M40" i="1"/>
  <c r="K40" i="1" s="1"/>
  <c r="L40" i="1" s="1"/>
  <c r="M39" i="1"/>
  <c r="K39" i="1" s="1"/>
  <c r="M38" i="1"/>
  <c r="K38" i="1" s="1"/>
  <c r="M37" i="1"/>
  <c r="K37" i="1" s="1"/>
  <c r="L37" i="1" s="1"/>
  <c r="M36" i="1"/>
  <c r="K36" i="1" s="1"/>
  <c r="L36" i="1" s="1"/>
  <c r="M35" i="1"/>
  <c r="M34" i="1"/>
  <c r="K34" i="1" s="1"/>
  <c r="M33" i="1"/>
  <c r="K33" i="1" s="1"/>
  <c r="L33" i="1" s="1"/>
  <c r="M31" i="1"/>
  <c r="K31" i="1" s="1"/>
  <c r="M30" i="1"/>
  <c r="M29" i="1"/>
  <c r="K29" i="1" s="1"/>
  <c r="M28" i="1"/>
  <c r="K28" i="1" s="1"/>
  <c r="M27" i="1"/>
  <c r="M26" i="1"/>
  <c r="K26" i="1" s="1"/>
  <c r="M25" i="1"/>
  <c r="K25" i="1" s="1"/>
  <c r="L25" i="1" s="1"/>
  <c r="M24" i="1"/>
  <c r="K24" i="1" s="1"/>
  <c r="L24" i="1" s="1"/>
  <c r="M23" i="1"/>
  <c r="K23" i="1" s="1"/>
  <c r="M22" i="1"/>
  <c r="M21" i="1"/>
  <c r="K21" i="1" s="1"/>
  <c r="L21" i="1" s="1"/>
  <c r="M20" i="1"/>
  <c r="K20" i="1" s="1"/>
  <c r="L20" i="1" s="1"/>
  <c r="M19" i="1"/>
  <c r="M18" i="1"/>
  <c r="K18" i="1" s="1"/>
  <c r="M17" i="1"/>
  <c r="K17" i="1" s="1"/>
  <c r="L17" i="1" s="1"/>
  <c r="M16" i="1"/>
  <c r="K16" i="1" s="1"/>
  <c r="L16" i="1" s="1"/>
  <c r="M15" i="1"/>
  <c r="K15" i="1" s="1"/>
  <c r="L15" i="1" s="1"/>
  <c r="M14" i="1"/>
  <c r="K14" i="1" s="1"/>
  <c r="M13" i="1"/>
  <c r="K13" i="1" s="1"/>
  <c r="L13" i="1" s="1"/>
  <c r="M12" i="1"/>
  <c r="K12" i="1" s="1"/>
  <c r="L12" i="1" s="1"/>
  <c r="M11" i="1"/>
  <c r="M10" i="1"/>
  <c r="K10" i="1" s="1"/>
  <c r="L10" i="1" s="1"/>
  <c r="M9" i="1"/>
  <c r="K9" i="1" s="1"/>
  <c r="L9" i="1" s="1"/>
  <c r="M8" i="1"/>
  <c r="K8" i="1" s="1"/>
  <c r="L28" i="1" l="1"/>
  <c r="L29" i="1"/>
  <c r="K47" i="1"/>
  <c r="L47" i="1" s="1"/>
  <c r="L23" i="1"/>
  <c r="L31" i="1"/>
  <c r="K30" i="1"/>
  <c r="L30" i="1" s="1"/>
  <c r="K22" i="1"/>
  <c r="L22" i="1" s="1"/>
  <c r="L14" i="1"/>
  <c r="L38" i="1"/>
  <c r="L46" i="1"/>
  <c r="L39" i="1"/>
  <c r="K43" i="1"/>
  <c r="L43" i="1" s="1"/>
  <c r="K35" i="1"/>
  <c r="L35" i="1" s="1"/>
  <c r="K27" i="1"/>
  <c r="L27" i="1" s="1"/>
  <c r="K19" i="1"/>
  <c r="L19" i="1" s="1"/>
  <c r="K11" i="1"/>
  <c r="L11" i="1" s="1"/>
  <c r="L18" i="1"/>
  <c r="L34" i="1"/>
  <c r="L26" i="1"/>
  <c r="L42" i="1"/>
  <c r="L8" i="1"/>
  <c r="L21" i="4" l="1"/>
  <c r="K49" i="3" l="1"/>
  <c r="I49" i="3" s="1"/>
  <c r="J49" i="3" s="1"/>
  <c r="K46" i="3"/>
  <c r="I46" i="3" s="1"/>
  <c r="J46" i="3" s="1"/>
  <c r="K45" i="3"/>
  <c r="I45" i="3" s="1"/>
  <c r="J45" i="3" s="1"/>
  <c r="K44" i="3"/>
  <c r="I44" i="3" s="1"/>
  <c r="J44" i="3" s="1"/>
  <c r="K43" i="3"/>
  <c r="I43" i="3" s="1"/>
  <c r="J43" i="3" s="1"/>
  <c r="K47" i="3" l="1"/>
  <c r="I47" i="3" s="1"/>
  <c r="J47" i="3" s="1"/>
  <c r="K48" i="3"/>
  <c r="I48" i="3" s="1"/>
  <c r="J48" i="3" s="1"/>
</calcChain>
</file>

<file path=xl/sharedStrings.xml><?xml version="1.0" encoding="utf-8"?>
<sst xmlns="http://schemas.openxmlformats.org/spreadsheetml/2006/main" count="1431" uniqueCount="380">
  <si>
    <t xml:space="preserve">LINESET DIVISION </t>
  </si>
  <si>
    <t>LAKE ELSINORE, CA 92532</t>
  </si>
  <si>
    <t>PHONE: 714.509.5840</t>
  </si>
  <si>
    <t>PART #</t>
  </si>
  <si>
    <t>TYPE</t>
  </si>
  <si>
    <t>INSULATION TYPE</t>
  </si>
  <si>
    <t xml:space="preserve">DESCRIPTION </t>
  </si>
  <si>
    <t>SUCTION LINE</t>
  </si>
  <si>
    <t>LIQUID LINE</t>
  </si>
  <si>
    <t>LENGTH</t>
  </si>
  <si>
    <t>W/ OR W/O WIRE (LS/IC) OR X (MS)</t>
  </si>
  <si>
    <t>LIST PRICE</t>
  </si>
  <si>
    <t>INVOICE PRICE</t>
  </si>
  <si>
    <t>LINESET</t>
  </si>
  <si>
    <t xml:space="preserve">ELASTOMERIC </t>
  </si>
  <si>
    <t>5/8"</t>
  </si>
  <si>
    <t>3/8"</t>
  </si>
  <si>
    <t>1/2"</t>
  </si>
  <si>
    <t>W/O</t>
  </si>
  <si>
    <t>W/</t>
  </si>
  <si>
    <t>3/4"</t>
  </si>
  <si>
    <t>7/8"</t>
  </si>
  <si>
    <t>1-1/8"</t>
  </si>
  <si>
    <t xml:space="preserve">3/4" </t>
  </si>
  <si>
    <t xml:space="preserve">3/8" </t>
  </si>
  <si>
    <t xml:space="preserve">W/O </t>
  </si>
  <si>
    <t xml:space="preserve">W/ </t>
  </si>
  <si>
    <t>1"</t>
  </si>
  <si>
    <t xml:space="preserve">5/8" </t>
  </si>
  <si>
    <t xml:space="preserve">7/8" </t>
  </si>
  <si>
    <t>MINISPLIT</t>
  </si>
  <si>
    <t xml:space="preserve">1/4" </t>
  </si>
  <si>
    <t>X</t>
  </si>
  <si>
    <t>1/4"</t>
  </si>
  <si>
    <t>5/8'</t>
  </si>
  <si>
    <t xml:space="preserve">1/2" </t>
  </si>
  <si>
    <t>INSULATED COPPER</t>
  </si>
  <si>
    <t>29885 2ND ST BLDG G</t>
  </si>
  <si>
    <t>COST</t>
  </si>
  <si>
    <t>COST/ROLL</t>
  </si>
  <si>
    <t>INSULATION</t>
  </si>
  <si>
    <t>ACR 1/4" X1/2" X 20'</t>
  </si>
  <si>
    <t>ACR 3/8" X1/2" X 20'</t>
  </si>
  <si>
    <t>ACR 1/2" X 1/2" X 20'</t>
  </si>
  <si>
    <t>ACR 5/8" X 1/2" X 20'</t>
  </si>
  <si>
    <t>ACR 3/4" X 1/2" X 20'</t>
  </si>
  <si>
    <t>ACR 7/8" X 1/2" X 20'</t>
  </si>
  <si>
    <t>ACR 1-1/8" X 1/2" X 20'</t>
  </si>
  <si>
    <t>ACR 1/4" X 3/4" X 20'</t>
  </si>
  <si>
    <t>ACR 3/8" X 3/4" X 20'</t>
  </si>
  <si>
    <t>ACR 1/2" X 3/4" X 20'</t>
  </si>
  <si>
    <t>ACR 5/8" X 3/4" X 20'</t>
  </si>
  <si>
    <t>ACR 3/4" X 3/4" X 20'</t>
  </si>
  <si>
    <t>ACR 7/8" X 3/4" X 20'</t>
  </si>
  <si>
    <t>ACR 1-1/8" X 3/4" X 20'</t>
  </si>
  <si>
    <t>ACR 1/4" X 1" X 20'</t>
  </si>
  <si>
    <t>ACR 3/8" X 1" X 20'</t>
  </si>
  <si>
    <t>ACR 1/2" X 1" X 20'</t>
  </si>
  <si>
    <t>ACR 5/8" X 1" X 20'</t>
  </si>
  <si>
    <t>ACR 3/4" X 1" X 20'</t>
  </si>
  <si>
    <t>ACR 7/8" X 1" X 20'</t>
  </si>
  <si>
    <t>ACR 1-1/8" X 1" X 20'</t>
  </si>
  <si>
    <t>ACR 1/4" X 1/2" X 20'</t>
  </si>
  <si>
    <t>ACR 3/8" X 1/2" X 20'</t>
  </si>
  <si>
    <t>ACR 3/4" 3/4" X 20'</t>
  </si>
  <si>
    <t xml:space="preserve">1/4" X 1/2" </t>
  </si>
  <si>
    <t xml:space="preserve">3/8" X 1/2" </t>
  </si>
  <si>
    <t xml:space="preserve">1/2" X 1/2" </t>
  </si>
  <si>
    <t xml:space="preserve">5/8" X 1/2" </t>
  </si>
  <si>
    <t xml:space="preserve">3/4" X 1/2" </t>
  </si>
  <si>
    <t xml:space="preserve">7/8" X 1/2" </t>
  </si>
  <si>
    <t xml:space="preserve">1-1/8" X 1/2" </t>
  </si>
  <si>
    <t xml:space="preserve">1/4" X 3/4" </t>
  </si>
  <si>
    <t xml:space="preserve">3/8" X 3/4" </t>
  </si>
  <si>
    <t xml:space="preserve">1/2" X 3/4" </t>
  </si>
  <si>
    <t xml:space="preserve">5/8" X 3/4" </t>
  </si>
  <si>
    <t xml:space="preserve">3/4" X 3/4" </t>
  </si>
  <si>
    <t xml:space="preserve">7/8" X 3/4" </t>
  </si>
  <si>
    <t xml:space="preserve">1-1/8" X 3/4" </t>
  </si>
  <si>
    <t xml:space="preserve">1/4" X 1" </t>
  </si>
  <si>
    <t xml:space="preserve">3/8" X 1" </t>
  </si>
  <si>
    <t xml:space="preserve">1/2" X 1" </t>
  </si>
  <si>
    <t xml:space="preserve">5/8" X 1" </t>
  </si>
  <si>
    <t xml:space="preserve">3/4" X 1" </t>
  </si>
  <si>
    <t xml:space="preserve">7/8" X 1" </t>
  </si>
  <si>
    <t xml:space="preserve">1-1/8" X 1" </t>
  </si>
  <si>
    <t xml:space="preserve">W/ OUT WIRE 5/8" X 3/8" X 1/2" </t>
  </si>
  <si>
    <t xml:space="preserve">W/  WIRE 5/8" X 3/8" X 1/2" </t>
  </si>
  <si>
    <t>W/ OUT WIRE 3/4" X 3/8" X 1/2"</t>
  </si>
  <si>
    <t xml:space="preserve">W/ WIRE 3/4" X 3/8" X 1/2" </t>
  </si>
  <si>
    <t xml:space="preserve">W/ OUT WIRE 7/8" X 3/8" X 1/2" </t>
  </si>
  <si>
    <t xml:space="preserve">W/ WIRE 7/8" X 3/8" X 1/2" </t>
  </si>
  <si>
    <t xml:space="preserve">W/ OUT WIRE 1-1/8" X 3/8" X 1/2" </t>
  </si>
  <si>
    <t xml:space="preserve">W/ WIRE 1-1/8" X 3/8" X 1/2" </t>
  </si>
  <si>
    <t xml:space="preserve">W/ OUT WIRE 5/8" X 3/8" X3/4" </t>
  </si>
  <si>
    <t xml:space="preserve">W/ WIRE 5/8" X 3/8" X 3/4" </t>
  </si>
  <si>
    <t xml:space="preserve">W/ OUT WIRE 3/4" X 3/8" X 3/4" </t>
  </si>
  <si>
    <t xml:space="preserve">W/ WIRE 3/4" X 3/8" X 3/4" </t>
  </si>
  <si>
    <t xml:space="preserve">W/ OUT WIRE 7/8" X 3/8" X 3/4" </t>
  </si>
  <si>
    <t>W/ WIRE 7/8" X 3/8" X 3/4"</t>
  </si>
  <si>
    <t xml:space="preserve">W/ OUT WIRE 1-1/8" X 3/8" X 3/4" </t>
  </si>
  <si>
    <t xml:space="preserve">W/ WIRE 1-1/8" X 3/8" X 3/4" </t>
  </si>
  <si>
    <t xml:space="preserve">W/ OUT WIRE 5/8" X 3/8" X 1" </t>
  </si>
  <si>
    <t xml:space="preserve">W/ WIRE 5/8" X 3/8" X 1" </t>
  </si>
  <si>
    <t xml:space="preserve">W/ OUT WIRE 3/4" X 3/8" X 1" </t>
  </si>
  <si>
    <t xml:space="preserve">W/ WIRE 3/4" X 3/8" X 1" </t>
  </si>
  <si>
    <t xml:space="preserve">W/ OUT WIRE 7/8" X 3/8" X 1" </t>
  </si>
  <si>
    <t xml:space="preserve">W/ WIRE 7/8" X 3/8" X 1" </t>
  </si>
  <si>
    <t xml:space="preserve">W/ OUT WIRE 1-1/8" X 3/8" X 1" </t>
  </si>
  <si>
    <t xml:space="preserve">W/ WIRE 1-1/8" X 3/8" X 1" </t>
  </si>
  <si>
    <t xml:space="preserve">WIRE 5/8" X 3/8" X 1/2" </t>
  </si>
  <si>
    <t xml:space="preserve">W/ OUT WIRE 3/4" X 3/8" X 1/2" </t>
  </si>
  <si>
    <t>LINE SIZE</t>
  </si>
  <si>
    <t>MULTIPLIER</t>
  </si>
  <si>
    <t>JACKETED UV</t>
  </si>
  <si>
    <t xml:space="preserve">W/ OUT WIRE 5/8" X 3/8" X1" </t>
  </si>
  <si>
    <t>W/ WIRE 7/8" X 3/8" X 1"</t>
  </si>
  <si>
    <t>ACR 3/8" X 1"X 20'</t>
  </si>
  <si>
    <t>ACR 3/4" 1" X 20'</t>
  </si>
  <si>
    <t>1/4" LWC</t>
  </si>
  <si>
    <t>3/8" LWC</t>
  </si>
  <si>
    <t>1/2" LWC</t>
  </si>
  <si>
    <t>5/8" LWC</t>
  </si>
  <si>
    <t>3/4" LWC</t>
  </si>
  <si>
    <t>7/8" LWC</t>
  </si>
  <si>
    <t xml:space="preserve">1-1/8" LWC </t>
  </si>
  <si>
    <t>L14</t>
  </si>
  <si>
    <t>L38</t>
  </si>
  <si>
    <t>L12</t>
  </si>
  <si>
    <t>L58</t>
  </si>
  <si>
    <t>L34</t>
  </si>
  <si>
    <t>L78</t>
  </si>
  <si>
    <t>L118</t>
  </si>
  <si>
    <t>1/4" OD</t>
  </si>
  <si>
    <t>3/8" OD</t>
  </si>
  <si>
    <t>1/2" OD</t>
  </si>
  <si>
    <t>5/8" OD</t>
  </si>
  <si>
    <t>3/4" OD</t>
  </si>
  <si>
    <t>7/8" OD</t>
  </si>
  <si>
    <t>1-1/8" OD</t>
  </si>
  <si>
    <t>WALL THICKNESS</t>
  </si>
  <si>
    <t>LB PER FT</t>
  </si>
  <si>
    <t>LIST PRICE PER FT</t>
  </si>
  <si>
    <t>INVOICE PRICE PER FOOT</t>
  </si>
  <si>
    <t>ENTER WEIGHT</t>
  </si>
  <si>
    <t>ENTER FEET</t>
  </si>
  <si>
    <t>FEET TO WEIGHT</t>
  </si>
  <si>
    <t>LBS TO FT TOTAL</t>
  </si>
  <si>
    <t>TOTAL $</t>
  </si>
  <si>
    <t>WEIGHT TO FEET</t>
  </si>
  <si>
    <t>INVOICE PRICE PER POUND</t>
  </si>
  <si>
    <t>PPF</t>
  </si>
  <si>
    <t>PPF FOR REP</t>
  </si>
  <si>
    <t>LIST PPF</t>
  </si>
  <si>
    <t>NET PRICE PER FT</t>
  </si>
  <si>
    <t>LEVEL WOUND COIL - BY FOOT</t>
  </si>
  <si>
    <t>LEVEL WOUND COIL - BY WEIGHT</t>
  </si>
  <si>
    <t xml:space="preserve">3/8" x 5/8" x 1/2" </t>
  </si>
  <si>
    <t xml:space="preserve">1/4" x 3/8" x 1/2" </t>
  </si>
  <si>
    <t xml:space="preserve">1/4" x 1/2" x 1/2" </t>
  </si>
  <si>
    <t xml:space="preserve">1/4" x 5/8" x 1/2" </t>
  </si>
  <si>
    <t>1/4" x 3/4" x 1/2"</t>
  </si>
  <si>
    <t xml:space="preserve"> 3/8" X 1/2" X1/2"</t>
  </si>
  <si>
    <t>1/2" X 5/8" X 1/2"</t>
  </si>
  <si>
    <t>1/4" X 1/2" X 3/4"</t>
  </si>
  <si>
    <t xml:space="preserve">1/2" X 3/4" X1/2" </t>
  </si>
  <si>
    <t>1/4" X 3/8" X 3/4"</t>
  </si>
  <si>
    <t>1/4" x 5/8" X 3/4"</t>
  </si>
  <si>
    <t xml:space="preserve">3/8" X 5/8" X 3/4" </t>
  </si>
  <si>
    <t xml:space="preserve">3/8" X 1/2" X3/4" </t>
  </si>
  <si>
    <t>1/2" X 5/8" X 3/4"</t>
  </si>
  <si>
    <t xml:space="preserve">1/4" X 3/8" X 1" </t>
  </si>
  <si>
    <t>1/2" X 3/4" X 3/4"</t>
  </si>
  <si>
    <t xml:space="preserve">1/4" X 1/2" X 1" </t>
  </si>
  <si>
    <t xml:space="preserve">1.4" X 5/8" X 1" </t>
  </si>
  <si>
    <t xml:space="preserve">1/4"X 3/4" X 1" </t>
  </si>
  <si>
    <t xml:space="preserve">3/8" X 5/8" X 1" </t>
  </si>
  <si>
    <t>3/8" X 1/2" X 1"</t>
  </si>
  <si>
    <t>1/2" X 5/8" X 1"</t>
  </si>
  <si>
    <t>1/2" X 3/4" X 1"</t>
  </si>
  <si>
    <t>3/8" X 3/4" X 1"</t>
  </si>
  <si>
    <t>3/8" X 7/8" X 1"</t>
  </si>
  <si>
    <t xml:space="preserve">1/2" X 1-1/8" X 1" </t>
  </si>
  <si>
    <t xml:space="preserve">7/8" X 1-1/8" X 1" </t>
  </si>
  <si>
    <t xml:space="preserve">5/8" X 1-1/8" X 1" </t>
  </si>
  <si>
    <t xml:space="preserve">1/4" X 1/2" X 1/2" </t>
  </si>
  <si>
    <t xml:space="preserve">1/4" X 5/8" X 1/2" </t>
  </si>
  <si>
    <t>1/4" X 3/4" X 1/2"</t>
  </si>
  <si>
    <t xml:space="preserve">3/8" X 5/8" X 1/2" </t>
  </si>
  <si>
    <t>3/8" X 1/2" X 1/2"</t>
  </si>
  <si>
    <t xml:space="preserve">1/2" X 5/8" X 1/2" </t>
  </si>
  <si>
    <t xml:space="preserve">1/2" X 3/4" X 1/2" </t>
  </si>
  <si>
    <t>3/8" X 1/2" X 3/4"</t>
  </si>
  <si>
    <t xml:space="preserve">1/2" 5/8" X 3/4" </t>
  </si>
  <si>
    <t>1/4" 5/8" X 1"</t>
  </si>
  <si>
    <t xml:space="preserve">1/4" X 3/4" X 1" </t>
  </si>
  <si>
    <t xml:space="preserve">3/8" X 1/2" X 1" </t>
  </si>
  <si>
    <t>IE1412</t>
  </si>
  <si>
    <t>IE3812</t>
  </si>
  <si>
    <t>IE1212</t>
  </si>
  <si>
    <t>IE5812</t>
  </si>
  <si>
    <t>IE3412</t>
  </si>
  <si>
    <t>IE7812</t>
  </si>
  <si>
    <t>IE11812</t>
  </si>
  <si>
    <t>IE1434</t>
  </si>
  <si>
    <t>IE3834</t>
  </si>
  <si>
    <t>IE1234</t>
  </si>
  <si>
    <t>IE5834</t>
  </si>
  <si>
    <t>IE3434</t>
  </si>
  <si>
    <t>IE7834</t>
  </si>
  <si>
    <t>IE11834</t>
  </si>
  <si>
    <t>IE141</t>
  </si>
  <si>
    <t>IE381</t>
  </si>
  <si>
    <t>IE121</t>
  </si>
  <si>
    <t>IE581</t>
  </si>
  <si>
    <t>IE341</t>
  </si>
  <si>
    <t>IE781</t>
  </si>
  <si>
    <t>IE1181</t>
  </si>
  <si>
    <t>IJ1412</t>
  </si>
  <si>
    <t>IJ3812</t>
  </si>
  <si>
    <t>IJ1212</t>
  </si>
  <si>
    <t>IJ5812</t>
  </si>
  <si>
    <t>IJ3412</t>
  </si>
  <si>
    <t>IJ7812</t>
  </si>
  <si>
    <t>IJ11812</t>
  </si>
  <si>
    <t>IJ1434</t>
  </si>
  <si>
    <t>IJ3834</t>
  </si>
  <si>
    <t>IJ1234</t>
  </si>
  <si>
    <t>IJ5834</t>
  </si>
  <si>
    <t>IJ3434</t>
  </si>
  <si>
    <t>IJ7834</t>
  </si>
  <si>
    <t>IJ11834</t>
  </si>
  <si>
    <t>IJ141</t>
  </si>
  <si>
    <t>IJ381</t>
  </si>
  <si>
    <t>IJ121</t>
  </si>
  <si>
    <t>IJ581</t>
  </si>
  <si>
    <t>IJ341</t>
  </si>
  <si>
    <t>IJ781</t>
  </si>
  <si>
    <t>IJ1181</t>
  </si>
  <si>
    <t>IAE1412</t>
  </si>
  <si>
    <t>IAE3812</t>
  </si>
  <si>
    <t>IAE1212</t>
  </si>
  <si>
    <t>IAE5812</t>
  </si>
  <si>
    <t>IAE3412</t>
  </si>
  <si>
    <t>IAE7812</t>
  </si>
  <si>
    <t>IAE11812</t>
  </si>
  <si>
    <t>IAE1434</t>
  </si>
  <si>
    <t>IAE3834</t>
  </si>
  <si>
    <t>IAE1234</t>
  </si>
  <si>
    <t>IAE5834</t>
  </si>
  <si>
    <t>IAE3434</t>
  </si>
  <si>
    <t>IAE7834</t>
  </si>
  <si>
    <t>IAE11834</t>
  </si>
  <si>
    <t>IAE141</t>
  </si>
  <si>
    <t>IAE381</t>
  </si>
  <si>
    <t>IAE581</t>
  </si>
  <si>
    <t>IAE341</t>
  </si>
  <si>
    <t>IAE781</t>
  </si>
  <si>
    <t>IAE1181</t>
  </si>
  <si>
    <t>IAJ1412</t>
  </si>
  <si>
    <t>IAJ3812</t>
  </si>
  <si>
    <t>IAJ1212</t>
  </si>
  <si>
    <t>IAJ5812</t>
  </si>
  <si>
    <t>IAJ3412</t>
  </si>
  <si>
    <t>IAJ7812</t>
  </si>
  <si>
    <t>IAJ11812</t>
  </si>
  <si>
    <t>IAJ1434</t>
  </si>
  <si>
    <t>IAJ3834</t>
  </si>
  <si>
    <t>IAJ1234</t>
  </si>
  <si>
    <t>IAJ5834</t>
  </si>
  <si>
    <t>IAJ3434</t>
  </si>
  <si>
    <t>IAJ7834</t>
  </si>
  <si>
    <t>IAJ11834</t>
  </si>
  <si>
    <t>IAJ141</t>
  </si>
  <si>
    <t>IAJ381</t>
  </si>
  <si>
    <t>IAJ121</t>
  </si>
  <si>
    <t>IAJ581</t>
  </si>
  <si>
    <t>IAJ341</t>
  </si>
  <si>
    <t>IAJ781</t>
  </si>
  <si>
    <t>IAJ1181</t>
  </si>
  <si>
    <t>ME381412</t>
  </si>
  <si>
    <t>ME121412</t>
  </si>
  <si>
    <t>ME581412</t>
  </si>
  <si>
    <t>ME341412</t>
  </si>
  <si>
    <t>ME583812</t>
  </si>
  <si>
    <t>ME123812</t>
  </si>
  <si>
    <t>ME581212</t>
  </si>
  <si>
    <t>ME341212</t>
  </si>
  <si>
    <t>ME381434</t>
  </si>
  <si>
    <t>ME121434</t>
  </si>
  <si>
    <t>ME581434</t>
  </si>
  <si>
    <t>ME583834</t>
  </si>
  <si>
    <t>ME123834</t>
  </si>
  <si>
    <t>ME581234</t>
  </si>
  <si>
    <t>ME341234</t>
  </si>
  <si>
    <t>ME38141</t>
  </si>
  <si>
    <t>ME12141</t>
  </si>
  <si>
    <t>ME58141</t>
  </si>
  <si>
    <t>ME34141</t>
  </si>
  <si>
    <t>ME58381</t>
  </si>
  <si>
    <t>ME12381</t>
  </si>
  <si>
    <t>ME58121</t>
  </si>
  <si>
    <t>ME34121</t>
  </si>
  <si>
    <t>ME34381</t>
  </si>
  <si>
    <t>ME78381</t>
  </si>
  <si>
    <t>ME118121</t>
  </si>
  <si>
    <t>ME118781</t>
  </si>
  <si>
    <t>MJ381412</t>
  </si>
  <si>
    <t>MJ121412</t>
  </si>
  <si>
    <t>MJ581412</t>
  </si>
  <si>
    <t>MJ341412</t>
  </si>
  <si>
    <t>MJ583812</t>
  </si>
  <si>
    <t>MJ123812</t>
  </si>
  <si>
    <t>MJ581212</t>
  </si>
  <si>
    <t>MJ341212</t>
  </si>
  <si>
    <t>MJ381434</t>
  </si>
  <si>
    <t>MJ121434</t>
  </si>
  <si>
    <t>MJ581434</t>
  </si>
  <si>
    <t>MJ583834</t>
  </si>
  <si>
    <t>MJ123834</t>
  </si>
  <si>
    <t>MJ581234</t>
  </si>
  <si>
    <t>MJ341234</t>
  </si>
  <si>
    <t>MJ38141</t>
  </si>
  <si>
    <t>MJ12141</t>
  </si>
  <si>
    <t>MJ58141</t>
  </si>
  <si>
    <t>MJ34141</t>
  </si>
  <si>
    <t>MJ58381</t>
  </si>
  <si>
    <t>MJ12381</t>
  </si>
  <si>
    <t>MJ34381</t>
  </si>
  <si>
    <t>MJ58121</t>
  </si>
  <si>
    <t>MJ34121</t>
  </si>
  <si>
    <t>ME118581</t>
  </si>
  <si>
    <t>LE583812</t>
  </si>
  <si>
    <t>LEW583812</t>
  </si>
  <si>
    <t>LE343812</t>
  </si>
  <si>
    <t>LEW343812</t>
  </si>
  <si>
    <t>LE783812</t>
  </si>
  <si>
    <t>LEW783812</t>
  </si>
  <si>
    <t>LE1183812</t>
  </si>
  <si>
    <t>LEW1183812</t>
  </si>
  <si>
    <t>LE583834</t>
  </si>
  <si>
    <t>LEW583834</t>
  </si>
  <si>
    <t>LE343834</t>
  </si>
  <si>
    <t>LEW343834</t>
  </si>
  <si>
    <t>LE783834</t>
  </si>
  <si>
    <t>LEW783834</t>
  </si>
  <si>
    <t>LE1183834</t>
  </si>
  <si>
    <t>LEW1183834</t>
  </si>
  <si>
    <t>LE58381</t>
  </si>
  <si>
    <t>LEW58381</t>
  </si>
  <si>
    <t>LE34381</t>
  </si>
  <si>
    <t>LEW34381</t>
  </si>
  <si>
    <t>LE78381</t>
  </si>
  <si>
    <t>LEW78381</t>
  </si>
  <si>
    <t>LE118381</t>
  </si>
  <si>
    <t>LEW118381</t>
  </si>
  <si>
    <t>LJ583812</t>
  </si>
  <si>
    <t>LJW583812</t>
  </si>
  <si>
    <t>LJ343812</t>
  </si>
  <si>
    <t>LJW343812</t>
  </si>
  <si>
    <t>LJ783812</t>
  </si>
  <si>
    <t>LJW783812</t>
  </si>
  <si>
    <t>LJ1183812</t>
  </si>
  <si>
    <t>LJW1183812</t>
  </si>
  <si>
    <t>LJ583834</t>
  </si>
  <si>
    <t>LJW583834</t>
  </si>
  <si>
    <t>LJ343834</t>
  </si>
  <si>
    <t>LJW343834</t>
  </si>
  <si>
    <t>LJ783834</t>
  </si>
  <si>
    <t>LJW783834</t>
  </si>
  <si>
    <t>LJ1183834</t>
  </si>
  <si>
    <t>LJW1183834</t>
  </si>
  <si>
    <t>LJ58381</t>
  </si>
  <si>
    <t>LJW58381</t>
  </si>
  <si>
    <t>LJ34381</t>
  </si>
  <si>
    <t>LJW34381</t>
  </si>
  <si>
    <t>LJ78381</t>
  </si>
  <si>
    <t>LJW78381</t>
  </si>
  <si>
    <t>LJ118381</t>
  </si>
  <si>
    <t>LJW118381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</si>
</sst>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0.000"/>
    <numFmt numFmtId="165" formatCode="&quot;$&quot;#,##0.000"/>
    <numFmt numFmtId="166" formatCode="_(&quot;$&quot;* #,##0.000_);_(&quot;$&quot;* \(#,##0.000\);_(&quot;$&quot;* &quot;-&quot;???_);_(@_)"/>
    <numFmt numFmtId="167" formatCode="&quot;$&quot;#,##0.00"/>
    <numFmt numFmtId="168" formatCode="0.00\ &quot;lbs&quot;"/>
    <numFmt numFmtId="169" formatCode="0.00\ &quot;ft&quot;"/>
    <numFmt numFmtId="170" formatCode="0.00\ &quot;lb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3" fillId="0" borderId="0" xfId="0" applyFont="1"/>
    <xf numFmtId="165" fontId="2" fillId="0" borderId="0" xfId="0" applyNumberFormat="1" applyFont="1"/>
    <xf numFmtId="164" fontId="2" fillId="0" borderId="1" xfId="0" applyNumberFormat="1" applyFont="1" applyBorder="1"/>
    <xf numFmtId="166" fontId="2" fillId="0" borderId="2" xfId="1" applyNumberFormat="1" applyFont="1" applyFill="1" applyBorder="1"/>
    <xf numFmtId="1" fontId="2" fillId="0" borderId="2" xfId="0" applyNumberFormat="1" applyFont="1" applyBorder="1"/>
    <xf numFmtId="0" fontId="2" fillId="0" borderId="2" xfId="0" applyFont="1" applyBorder="1"/>
    <xf numFmtId="16" fontId="2" fillId="0" borderId="2" xfId="0" applyNumberFormat="1" applyFont="1" applyBorder="1"/>
    <xf numFmtId="1" fontId="2" fillId="0" borderId="2" xfId="0" applyNumberFormat="1" applyFont="1" applyBorder="1" applyAlignment="1">
      <alignment horizontal="left"/>
    </xf>
    <xf numFmtId="44" fontId="2" fillId="0" borderId="2" xfId="1" applyFont="1" applyFill="1" applyBorder="1" applyProtection="1">
      <protection hidden="1"/>
    </xf>
    <xf numFmtId="44" fontId="2" fillId="0" borderId="2" xfId="1" applyFont="1" applyFill="1" applyBorder="1"/>
    <xf numFmtId="167" fontId="2" fillId="0" borderId="2" xfId="0" applyNumberFormat="1" applyFont="1" applyBorder="1"/>
    <xf numFmtId="165" fontId="2" fillId="0" borderId="2" xfId="0" applyNumberFormat="1" applyFont="1" applyBorder="1"/>
    <xf numFmtId="1" fontId="2" fillId="0" borderId="4" xfId="0" applyNumberFormat="1" applyFont="1" applyBorder="1"/>
    <xf numFmtId="0" fontId="2" fillId="0" borderId="4" xfId="0" applyFont="1" applyBorder="1"/>
    <xf numFmtId="16" fontId="2" fillId="0" borderId="4" xfId="0" applyNumberFormat="1" applyFont="1" applyBorder="1"/>
    <xf numFmtId="1" fontId="2" fillId="0" borderId="4" xfId="0" applyNumberFormat="1" applyFont="1" applyBorder="1" applyAlignment="1">
      <alignment horizontal="left"/>
    </xf>
    <xf numFmtId="44" fontId="2" fillId="0" borderId="4" xfId="1" applyFont="1" applyFill="1" applyBorder="1" applyProtection="1">
      <protection hidden="1"/>
    </xf>
    <xf numFmtId="44" fontId="2" fillId="0" borderId="4" xfId="1" applyFont="1" applyFill="1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165" fontId="3" fillId="0" borderId="3" xfId="0" applyNumberFormat="1" applyFont="1" applyBorder="1" applyAlignment="1">
      <alignment horizontal="center" vertical="center"/>
    </xf>
    <xf numFmtId="0" fontId="2" fillId="0" borderId="5" xfId="0" applyFont="1" applyBorder="1"/>
    <xf numFmtId="0" fontId="6" fillId="0" borderId="0" xfId="0" applyFont="1" applyAlignment="1">
      <alignment horizontal="center"/>
    </xf>
    <xf numFmtId="1" fontId="2" fillId="0" borderId="5" xfId="0" applyNumberFormat="1" applyFont="1" applyBorder="1" applyAlignment="1">
      <alignment horizontal="left"/>
    </xf>
    <xf numFmtId="44" fontId="2" fillId="0" borderId="5" xfId="1" applyFont="1" applyFill="1" applyBorder="1" applyProtection="1">
      <protection hidden="1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2" fillId="3" borderId="0" xfId="0" applyFont="1" applyFill="1"/>
    <xf numFmtId="1" fontId="2" fillId="3" borderId="0" xfId="0" applyNumberFormat="1" applyFont="1" applyFill="1"/>
    <xf numFmtId="165" fontId="2" fillId="3" borderId="0" xfId="0" applyNumberFormat="1" applyFont="1" applyFill="1"/>
    <xf numFmtId="44" fontId="4" fillId="2" borderId="4" xfId="1" applyFont="1" applyFill="1" applyBorder="1" applyAlignment="1">
      <alignment horizontal="center"/>
    </xf>
    <xf numFmtId="44" fontId="4" fillId="2" borderId="2" xfId="1" applyFont="1" applyFill="1" applyBorder="1" applyAlignment="1">
      <alignment horizontal="center"/>
    </xf>
    <xf numFmtId="44" fontId="2" fillId="2" borderId="2" xfId="1" applyFont="1" applyFill="1" applyBorder="1" applyAlignment="1">
      <alignment horizontal="center"/>
    </xf>
    <xf numFmtId="44" fontId="2" fillId="0" borderId="2" xfId="1" applyFont="1" applyFill="1" applyBorder="1" applyAlignment="1">
      <alignment horizontal="center"/>
    </xf>
    <xf numFmtId="44" fontId="2" fillId="0" borderId="2" xfId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44" fontId="0" fillId="0" borderId="2" xfId="1" applyFont="1" applyBorder="1"/>
    <xf numFmtId="166" fontId="0" fillId="0" borderId="2" xfId="1" applyNumberFormat="1" applyFont="1" applyBorder="1"/>
    <xf numFmtId="44" fontId="0" fillId="0" borderId="2" xfId="0" applyNumberFormat="1" applyBorder="1"/>
    <xf numFmtId="44" fontId="2" fillId="0" borderId="2" xfId="0" applyNumberFormat="1" applyFont="1" applyBorder="1"/>
    <xf numFmtId="165" fontId="0" fillId="0" borderId="2" xfId="0" applyNumberFormat="1" applyBorder="1"/>
    <xf numFmtId="168" fontId="0" fillId="0" borderId="2" xfId="0" applyNumberFormat="1" applyBorder="1"/>
    <xf numFmtId="169" fontId="0" fillId="0" borderId="2" xfId="0" applyNumberFormat="1" applyBorder="1"/>
    <xf numFmtId="0" fontId="9" fillId="0" borderId="0" xfId="0" applyFont="1" applyAlignment="1">
      <alignment horizontal="center"/>
    </xf>
    <xf numFmtId="164" fontId="10" fillId="0" borderId="1" xfId="0" applyNumberFormat="1" applyFont="1" applyBorder="1"/>
    <xf numFmtId="0" fontId="6" fillId="0" borderId="9" xfId="0" applyFont="1" applyBorder="1" applyAlignment="1">
      <alignment horizontal="center" vertical="center" wrapText="1"/>
    </xf>
    <xf numFmtId="170" fontId="0" fillId="0" borderId="2" xfId="0" applyNumberFormat="1" applyBorder="1"/>
    <xf numFmtId="166" fontId="0" fillId="0" borderId="2" xfId="0" applyNumberFormat="1" applyBorder="1"/>
    <xf numFmtId="0" fontId="8" fillId="0" borderId="2" xfId="0" applyFont="1" applyBorder="1" applyAlignment="1">
      <alignment horizontal="center" vertical="center" wrapText="1"/>
    </xf>
    <xf numFmtId="166" fontId="0" fillId="0" borderId="5" xfId="0" applyNumberFormat="1" applyBorder="1"/>
    <xf numFmtId="170" fontId="0" fillId="0" borderId="5" xfId="0" applyNumberFormat="1" applyBorder="1"/>
    <xf numFmtId="0" fontId="0" fillId="0" borderId="10" xfId="0" applyBorder="1"/>
    <xf numFmtId="166" fontId="0" fillId="0" borderId="0" xfId="1" applyNumberFormat="1" applyFont="1" applyBorder="1"/>
    <xf numFmtId="0" fontId="0" fillId="3" borderId="0" xfId="0" applyFill="1"/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168" fontId="0" fillId="0" borderId="2" xfId="0" applyNumberForma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3</xdr:col>
      <xdr:colOff>641463</xdr:colOff>
      <xdr:row>5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D603C2-E674-413A-9CEA-A6E30E028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2832213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3</xdr:col>
      <xdr:colOff>641463</xdr:colOff>
      <xdr:row>5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F996B4-AE92-4CC2-8F4E-CA6A32576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2832213" cy="1000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3</xdr:col>
      <xdr:colOff>641463</xdr:colOff>
      <xdr:row>5</xdr:row>
      <xdr:rowOff>66675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72D40CE-8295-428B-94F0-58E528C73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2832213" cy="100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3</xdr:col>
      <xdr:colOff>167640</xdr:colOff>
      <xdr:row>5</xdr:row>
      <xdr:rowOff>106680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ED2BFF-671C-43F2-ADB3-3C4B99E33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7625"/>
          <a:ext cx="2415539" cy="98869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47625</xdr:rowOff>
    </xdr:from>
    <xdr:to>
      <xdr:col>3</xdr:col>
      <xdr:colOff>129540</xdr:colOff>
      <xdr:row>5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75441BF-F727-47C2-9977-473F105D1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7625"/>
          <a:ext cx="2377439" cy="98679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47625</xdr:rowOff>
    </xdr:from>
    <xdr:to>
      <xdr:col>3</xdr:col>
      <xdr:colOff>190500</xdr:colOff>
      <xdr:row>5</xdr:row>
      <xdr:rowOff>85725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BDAA81E-289A-43BE-BA96-2B5EF9D83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7625"/>
          <a:ext cx="2438399" cy="9677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</xdr:rowOff>
    </xdr:from>
    <xdr:to>
      <xdr:col>3</xdr:col>
      <xdr:colOff>352425</xdr:colOff>
      <xdr:row>5</xdr:row>
      <xdr:rowOff>104774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E9F3CD-BB57-4B2C-8CD0-853AA2EA0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49"/>
          <a:ext cx="2886075" cy="10572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</xdr:rowOff>
    </xdr:from>
    <xdr:to>
      <xdr:col>2</xdr:col>
      <xdr:colOff>14419</xdr:colOff>
      <xdr:row>4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1380C4-E507-4EBE-AD5D-6967AC268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49"/>
          <a:ext cx="2548069" cy="9334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rc.riddle\Aeris%20Metal%20Products%20Dropbox\Aeris%20Elsinore\Documents\Costs%20&amp;%20Cost%20Worksheets\AERIS%20MASTER%20PRICE%20SHEET.xlsx" TargetMode="External"/><Relationship Id="rId1" Type="http://schemas.openxmlformats.org/officeDocument/2006/relationships/externalLinkPath" Target="AERIS%20MASTER%20PRICE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rc.riddle\Aeris%20Metal%20Products%20Dropbox\Aeris%20Elsinore\Documents\Costs%20&amp;%20Cost%20Worksheets\AERIS%20METALS%20LS-MS%20SHEET%20-%202023.xlsx" TargetMode="External"/><Relationship Id="rId1" Type="http://schemas.openxmlformats.org/officeDocument/2006/relationships/externalLinkPath" Target="AERIS%20METALS%20LS-MS%20SHEET%20-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ell Sheet"/>
      <sheetName val="Cost Worksheet"/>
      <sheetName val="Labor Change Affect"/>
      <sheetName val="Costs"/>
      <sheetName val="JMF Comparison from Win"/>
    </sheetNames>
    <sheetDataSet>
      <sheetData sheetId="0"/>
      <sheetData sheetId="1">
        <row r="131">
          <cell r="N131">
            <v>3.3452999999999999</v>
          </cell>
        </row>
        <row r="132">
          <cell r="N132">
            <v>6.9044000000000008</v>
          </cell>
        </row>
      </sheetData>
      <sheetData sheetId="2"/>
      <sheetData sheetId="3">
        <row r="2">
          <cell r="B2">
            <v>0.37809999999999999</v>
          </cell>
        </row>
        <row r="3">
          <cell r="B3">
            <v>0.59099999999999997</v>
          </cell>
        </row>
        <row r="4">
          <cell r="B4">
            <v>0.80389999999999995</v>
          </cell>
        </row>
        <row r="5">
          <cell r="B5">
            <v>1.0857000000000001</v>
          </cell>
        </row>
        <row r="6">
          <cell r="B6">
            <v>1.3138000000000001</v>
          </cell>
        </row>
        <row r="7">
          <cell r="B7">
            <v>2.0952999999999999</v>
          </cell>
        </row>
        <row r="8">
          <cell r="B8">
            <v>5.4194000000000004</v>
          </cell>
        </row>
        <row r="21">
          <cell r="B21">
            <v>0.21</v>
          </cell>
        </row>
        <row r="22">
          <cell r="B22">
            <v>0.24890000000000001</v>
          </cell>
        </row>
        <row r="23">
          <cell r="B23">
            <v>0.25559999999999999</v>
          </cell>
        </row>
        <row r="24">
          <cell r="B24">
            <v>0.28439999999999999</v>
          </cell>
        </row>
        <row r="25">
          <cell r="B25">
            <v>0.3044</v>
          </cell>
        </row>
        <row r="26">
          <cell r="B26">
            <v>0.32890000000000003</v>
          </cell>
        </row>
        <row r="27">
          <cell r="B27">
            <v>0.42109999999999997</v>
          </cell>
        </row>
        <row r="30">
          <cell r="B30">
            <v>0.42670000000000002</v>
          </cell>
        </row>
        <row r="31">
          <cell r="B31">
            <v>0.47220000000000001</v>
          </cell>
        </row>
        <row r="32">
          <cell r="B32">
            <v>0.48670000000000002</v>
          </cell>
        </row>
        <row r="33">
          <cell r="B33">
            <v>0.5333</v>
          </cell>
        </row>
        <row r="34">
          <cell r="B34">
            <v>0.59</v>
          </cell>
        </row>
        <row r="35">
          <cell r="B35">
            <v>0.74109999999999998</v>
          </cell>
        </row>
        <row r="38">
          <cell r="B38">
            <v>0.73109999999999997</v>
          </cell>
        </row>
        <row r="39">
          <cell r="B39">
            <v>0.70889999999999997</v>
          </cell>
        </row>
        <row r="40">
          <cell r="B40">
            <v>0.76670000000000005</v>
          </cell>
        </row>
        <row r="41">
          <cell r="B41">
            <v>0.81110000000000004</v>
          </cell>
        </row>
        <row r="42">
          <cell r="B42">
            <v>0.94440000000000002</v>
          </cell>
        </row>
        <row r="43">
          <cell r="B43">
            <v>0.87329999999999997</v>
          </cell>
        </row>
        <row r="44">
          <cell r="B44">
            <v>1.1733</v>
          </cell>
        </row>
        <row r="68">
          <cell r="B68">
            <v>0.71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LS,MS"/>
      <sheetName val="JACKETED"/>
      <sheetName val="SELL SHEET"/>
      <sheetName val="INSULATED COPPER"/>
    </sheetNames>
    <sheetDataSet>
      <sheetData sheetId="0"/>
      <sheetData sheetId="1">
        <row r="66">
          <cell r="K66">
            <v>1.0601</v>
          </cell>
        </row>
        <row r="67">
          <cell r="K67">
            <v>1.3069999999999999</v>
          </cell>
        </row>
        <row r="68">
          <cell r="K68">
            <v>1.5208999999999999</v>
          </cell>
        </row>
        <row r="69">
          <cell r="K69">
            <v>1.8517000000000001</v>
          </cell>
        </row>
        <row r="70">
          <cell r="K70">
            <v>2.1228000000000002</v>
          </cell>
        </row>
        <row r="71">
          <cell r="K71">
            <v>2.9693000000000001</v>
          </cell>
        </row>
        <row r="72">
          <cell r="K72">
            <v>7.0020000000000007</v>
          </cell>
        </row>
        <row r="75">
          <cell r="K75">
            <v>1.0701000000000001</v>
          </cell>
        </row>
        <row r="76">
          <cell r="K76">
            <v>1.3149999999999999</v>
          </cell>
        </row>
        <row r="77">
          <cell r="K77">
            <v>1.5468999999999999</v>
          </cell>
        </row>
        <row r="78">
          <cell r="K78">
            <v>1.8637000000000001</v>
          </cell>
        </row>
        <row r="79">
          <cell r="K79">
            <v>2.1398000000000001</v>
          </cell>
        </row>
        <row r="80">
          <cell r="K80">
            <v>2.9823</v>
          </cell>
        </row>
        <row r="81">
          <cell r="K81">
            <v>7.2920000000000007</v>
          </cell>
        </row>
        <row r="84">
          <cell r="K84">
            <v>1.3361000000000001</v>
          </cell>
        </row>
        <row r="85">
          <cell r="K85">
            <v>1.5779999999999998</v>
          </cell>
        </row>
        <row r="86">
          <cell r="K86">
            <v>1.8269</v>
          </cell>
        </row>
        <row r="87">
          <cell r="K87">
            <v>2.1497000000000002</v>
          </cell>
        </row>
        <row r="88">
          <cell r="K88">
            <v>2.4198000000000004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EC898-B1F9-446E-B124-2EC367C29153}">
  <sheetPr codeName="Sheet1" filterMode="1">
    <pageSetUpPr fitToPage="1"/>
  </sheetPr>
  <dimension ref="A1:N55"/>
  <sheetViews>
    <sheetView tabSelected="1" topLeftCell="A38" workbookViewId="0">
      <selection activeCell="L56" sqref="L56"/>
    </sheetView>
  </sheetViews>
  <sheetFormatPr defaultColWidth="12" defaultRowHeight="15" x14ac:dyDescent="0.25"/>
  <cols>
    <col min="1" max="1" width="4.42578125" style="1" customWidth="1"/>
    <col min="2" max="2" width="16.5703125" style="1" customWidth="1"/>
    <col min="3" max="3" width="11.85546875" style="1" customWidth="1"/>
    <col min="4" max="4" width="15.28515625" style="1" customWidth="1"/>
    <col min="5" max="5" width="33.85546875" style="1" customWidth="1"/>
    <col min="6" max="6" width="9.140625" style="1" customWidth="1"/>
    <col min="7" max="7" width="10.28515625" style="1" customWidth="1"/>
    <col min="8" max="8" width="12" style="1"/>
    <col min="9" max="9" width="9.85546875" style="2" customWidth="1"/>
    <col min="10" max="12" width="12" style="1"/>
    <col min="13" max="13" width="12" style="1" hidden="1" customWidth="1"/>
    <col min="14" max="14" width="12" style="4" hidden="1" customWidth="1"/>
    <col min="15" max="16384" width="12" style="1"/>
  </cols>
  <sheetData>
    <row r="1" spans="1:14" x14ac:dyDescent="0.25">
      <c r="E1" s="3" t="s">
        <v>0</v>
      </c>
    </row>
    <row r="2" spans="1:14" x14ac:dyDescent="0.25">
      <c r="E2" s="3" t="s">
        <v>37</v>
      </c>
    </row>
    <row r="3" spans="1:14" x14ac:dyDescent="0.25">
      <c r="E3" s="3" t="s">
        <v>1</v>
      </c>
    </row>
    <row r="4" spans="1:14" ht="15.75" thickBot="1" x14ac:dyDescent="0.3">
      <c r="E4" s="3"/>
    </row>
    <row r="5" spans="1:14" ht="15.75" thickBot="1" x14ac:dyDescent="0.3">
      <c r="E5" s="3" t="s">
        <v>2</v>
      </c>
      <c r="G5" s="69" t="s">
        <v>113</v>
      </c>
      <c r="H5" s="69"/>
      <c r="I5" s="5">
        <v>1</v>
      </c>
    </row>
    <row r="7" spans="1:14" ht="39" thickBot="1" x14ac:dyDescent="0.3">
      <c r="A7" s="70" t="s">
        <v>3</v>
      </c>
      <c r="B7" s="70"/>
      <c r="C7" s="21" t="s">
        <v>4</v>
      </c>
      <c r="D7" s="22" t="s">
        <v>5</v>
      </c>
      <c r="E7" s="21" t="s">
        <v>6</v>
      </c>
      <c r="F7" s="22" t="s">
        <v>7</v>
      </c>
      <c r="G7" s="22" t="s">
        <v>8</v>
      </c>
      <c r="H7" s="21" t="s">
        <v>40</v>
      </c>
      <c r="I7" s="23" t="s">
        <v>9</v>
      </c>
      <c r="J7" s="24" t="s">
        <v>10</v>
      </c>
      <c r="K7" s="21" t="s">
        <v>11</v>
      </c>
      <c r="L7" s="25" t="s">
        <v>12</v>
      </c>
      <c r="M7" s="21" t="s">
        <v>39</v>
      </c>
      <c r="N7" s="26" t="s">
        <v>38</v>
      </c>
    </row>
    <row r="8" spans="1:14" x14ac:dyDescent="0.25">
      <c r="A8" s="15">
        <f>I8</f>
        <v>50</v>
      </c>
      <c r="B8" s="16" t="s">
        <v>332</v>
      </c>
      <c r="C8" s="16" t="s">
        <v>13</v>
      </c>
      <c r="D8" s="16" t="s">
        <v>14</v>
      </c>
      <c r="E8" t="s">
        <v>86</v>
      </c>
      <c r="F8" s="17" t="s">
        <v>15</v>
      </c>
      <c r="G8" s="16" t="s">
        <v>16</v>
      </c>
      <c r="H8" s="16" t="s">
        <v>17</v>
      </c>
      <c r="I8" s="18">
        <v>50</v>
      </c>
      <c r="J8" s="16" t="s">
        <v>18</v>
      </c>
      <c r="K8" s="19">
        <f>(M8)/0.3</f>
        <v>379.35000000000008</v>
      </c>
      <c r="L8" s="19">
        <f>I5*K8</f>
        <v>379.35000000000008</v>
      </c>
      <c r="M8" s="20">
        <f t="shared" ref="M8:M39" si="0">N8*I8</f>
        <v>113.80500000000002</v>
      </c>
      <c r="N8" s="37">
        <v>2.2761000000000005</v>
      </c>
    </row>
    <row r="9" spans="1:14" x14ac:dyDescent="0.25">
      <c r="A9" s="7">
        <f t="shared" ref="A9:A47" si="1">I9</f>
        <v>50</v>
      </c>
      <c r="B9" s="8" t="s">
        <v>333</v>
      </c>
      <c r="C9" s="8" t="s">
        <v>13</v>
      </c>
      <c r="D9" s="8" t="s">
        <v>14</v>
      </c>
      <c r="E9" s="31" t="s">
        <v>87</v>
      </c>
      <c r="F9" s="8" t="s">
        <v>15</v>
      </c>
      <c r="G9" s="8" t="s">
        <v>16</v>
      </c>
      <c r="H9" s="8" t="s">
        <v>17</v>
      </c>
      <c r="I9" s="10">
        <v>50</v>
      </c>
      <c r="J9" s="8" t="s">
        <v>19</v>
      </c>
      <c r="K9" s="11">
        <f>(M9)/0.3</f>
        <v>400.63333333333344</v>
      </c>
      <c r="L9" s="11">
        <f>I5*K9</f>
        <v>400.63333333333344</v>
      </c>
      <c r="M9" s="12">
        <f t="shared" si="0"/>
        <v>120.19000000000003</v>
      </c>
      <c r="N9" s="38">
        <v>2.4038000000000004</v>
      </c>
    </row>
    <row r="10" spans="1:14" x14ac:dyDescent="0.25">
      <c r="A10" s="7">
        <f t="shared" si="1"/>
        <v>50</v>
      </c>
      <c r="B10" s="8" t="s">
        <v>334</v>
      </c>
      <c r="C10" s="8" t="s">
        <v>13</v>
      </c>
      <c r="D10" s="8" t="s">
        <v>14</v>
      </c>
      <c r="E10" s="31" t="s">
        <v>88</v>
      </c>
      <c r="F10" s="8" t="s">
        <v>20</v>
      </c>
      <c r="G10" s="8" t="s">
        <v>16</v>
      </c>
      <c r="H10" s="8" t="s">
        <v>17</v>
      </c>
      <c r="I10" s="10">
        <v>50</v>
      </c>
      <c r="J10" s="8" t="s">
        <v>18</v>
      </c>
      <c r="K10" s="11">
        <f>(M10)/0.3</f>
        <v>420.7000000000001</v>
      </c>
      <c r="L10" s="11">
        <f>I5*K10</f>
        <v>420.7000000000001</v>
      </c>
      <c r="M10" s="12">
        <f t="shared" si="0"/>
        <v>126.21000000000002</v>
      </c>
      <c r="N10" s="38">
        <v>2.5242000000000004</v>
      </c>
    </row>
    <row r="11" spans="1:14" x14ac:dyDescent="0.25">
      <c r="A11" s="7">
        <f t="shared" si="1"/>
        <v>50</v>
      </c>
      <c r="B11" s="8" t="s">
        <v>335</v>
      </c>
      <c r="C11" s="8" t="s">
        <v>13</v>
      </c>
      <c r="D11" s="8" t="s">
        <v>14</v>
      </c>
      <c r="E11" s="31" t="s">
        <v>89</v>
      </c>
      <c r="F11" s="8" t="s">
        <v>20</v>
      </c>
      <c r="G11" s="8" t="s">
        <v>16</v>
      </c>
      <c r="H11" s="8" t="s">
        <v>17</v>
      </c>
      <c r="I11" s="10">
        <v>50</v>
      </c>
      <c r="J11" s="8" t="s">
        <v>19</v>
      </c>
      <c r="K11" s="11">
        <f t="shared" ref="K11:K55" si="2">(M11)/0.3</f>
        <v>441.98333333333346</v>
      </c>
      <c r="L11" s="11">
        <f>I5*K11</f>
        <v>441.98333333333346</v>
      </c>
      <c r="M11" s="12">
        <f t="shared" si="0"/>
        <v>132.59500000000003</v>
      </c>
      <c r="N11" s="38">
        <v>2.6519000000000004</v>
      </c>
    </row>
    <row r="12" spans="1:14" x14ac:dyDescent="0.25">
      <c r="A12" s="7">
        <f t="shared" si="1"/>
        <v>50</v>
      </c>
      <c r="B12" s="8" t="s">
        <v>336</v>
      </c>
      <c r="C12" s="8" t="s">
        <v>13</v>
      </c>
      <c r="D12" s="8" t="s">
        <v>14</v>
      </c>
      <c r="E12" s="31" t="s">
        <v>90</v>
      </c>
      <c r="F12" s="8" t="s">
        <v>21</v>
      </c>
      <c r="G12" s="8" t="s">
        <v>16</v>
      </c>
      <c r="H12" s="8" t="s">
        <v>17</v>
      </c>
      <c r="I12" s="10">
        <v>50</v>
      </c>
      <c r="J12" s="8" t="s">
        <v>18</v>
      </c>
      <c r="K12" s="11">
        <f t="shared" si="2"/>
        <v>555.0333333333333</v>
      </c>
      <c r="L12" s="11">
        <f>I5*K12</f>
        <v>555.0333333333333</v>
      </c>
      <c r="M12" s="12">
        <f t="shared" si="0"/>
        <v>166.51</v>
      </c>
      <c r="N12" s="38">
        <v>3.3302</v>
      </c>
    </row>
    <row r="13" spans="1:14" x14ac:dyDescent="0.25">
      <c r="A13" s="7">
        <f t="shared" si="1"/>
        <v>50</v>
      </c>
      <c r="B13" s="8" t="s">
        <v>337</v>
      </c>
      <c r="C13" s="8" t="s">
        <v>13</v>
      </c>
      <c r="D13" s="8" t="s">
        <v>14</v>
      </c>
      <c r="E13" s="31" t="s">
        <v>91</v>
      </c>
      <c r="F13" s="8" t="s">
        <v>21</v>
      </c>
      <c r="G13" s="8" t="s">
        <v>16</v>
      </c>
      <c r="H13" s="8" t="s">
        <v>17</v>
      </c>
      <c r="I13" s="10">
        <v>50</v>
      </c>
      <c r="J13" s="8" t="s">
        <v>19</v>
      </c>
      <c r="K13" s="11">
        <f t="shared" si="2"/>
        <v>576.31666666666672</v>
      </c>
      <c r="L13" s="11">
        <f>I5*K13</f>
        <v>576.31666666666672</v>
      </c>
      <c r="M13" s="12">
        <f t="shared" si="0"/>
        <v>172.89500000000001</v>
      </c>
      <c r="N13" s="38">
        <v>3.4579</v>
      </c>
    </row>
    <row r="14" spans="1:14" x14ac:dyDescent="0.25">
      <c r="A14" s="7">
        <f t="shared" si="1"/>
        <v>50</v>
      </c>
      <c r="B14" s="8" t="s">
        <v>338</v>
      </c>
      <c r="C14" s="8" t="s">
        <v>13</v>
      </c>
      <c r="D14" s="8" t="s">
        <v>14</v>
      </c>
      <c r="E14" s="31" t="s">
        <v>92</v>
      </c>
      <c r="F14" s="8" t="s">
        <v>22</v>
      </c>
      <c r="G14" s="8" t="s">
        <v>16</v>
      </c>
      <c r="H14" s="8" t="s">
        <v>17</v>
      </c>
      <c r="I14" s="10">
        <v>50</v>
      </c>
      <c r="J14" s="8" t="s">
        <v>18</v>
      </c>
      <c r="K14" s="11">
        <f t="shared" si="2"/>
        <v>1139.25</v>
      </c>
      <c r="L14" s="11">
        <f>I5*K14</f>
        <v>1139.25</v>
      </c>
      <c r="M14" s="12">
        <f t="shared" si="0"/>
        <v>341.77499999999998</v>
      </c>
      <c r="N14" s="38">
        <v>6.8354999999999997</v>
      </c>
    </row>
    <row r="15" spans="1:14" x14ac:dyDescent="0.25">
      <c r="A15" s="7">
        <f t="shared" si="1"/>
        <v>50</v>
      </c>
      <c r="B15" s="8" t="s">
        <v>339</v>
      </c>
      <c r="C15" s="8" t="s">
        <v>13</v>
      </c>
      <c r="D15" s="8" t="s">
        <v>14</v>
      </c>
      <c r="E15" s="31" t="s">
        <v>93</v>
      </c>
      <c r="F15" s="8" t="s">
        <v>22</v>
      </c>
      <c r="G15" s="8" t="s">
        <v>16</v>
      </c>
      <c r="H15" s="8" t="s">
        <v>17</v>
      </c>
      <c r="I15" s="10">
        <v>50</v>
      </c>
      <c r="J15" s="8" t="s">
        <v>19</v>
      </c>
      <c r="K15" s="11">
        <f t="shared" si="2"/>
        <v>1160.5333333333333</v>
      </c>
      <c r="L15" s="11">
        <f>I5*K15</f>
        <v>1160.5333333333333</v>
      </c>
      <c r="M15" s="12">
        <f t="shared" si="0"/>
        <v>348.15999999999997</v>
      </c>
      <c r="N15" s="38">
        <v>6.9631999999999996</v>
      </c>
    </row>
    <row r="16" spans="1:14" x14ac:dyDescent="0.25">
      <c r="A16" s="7">
        <f t="shared" si="1"/>
        <v>50</v>
      </c>
      <c r="B16" s="8" t="s">
        <v>340</v>
      </c>
      <c r="C16" s="8" t="s">
        <v>13</v>
      </c>
      <c r="D16" s="8" t="s">
        <v>14</v>
      </c>
      <c r="E16" s="31" t="s">
        <v>94</v>
      </c>
      <c r="F16" s="8" t="s">
        <v>15</v>
      </c>
      <c r="G16" s="8" t="s">
        <v>16</v>
      </c>
      <c r="H16" s="8" t="s">
        <v>23</v>
      </c>
      <c r="I16" s="10">
        <v>50</v>
      </c>
      <c r="J16" s="8" t="s">
        <v>18</v>
      </c>
      <c r="K16" s="11">
        <f t="shared" si="2"/>
        <v>413.06666666666666</v>
      </c>
      <c r="L16" s="11">
        <f>I5*K16</f>
        <v>413.06666666666666</v>
      </c>
      <c r="M16" s="12">
        <f t="shared" si="0"/>
        <v>123.92</v>
      </c>
      <c r="N16" s="38">
        <v>2.4784000000000002</v>
      </c>
    </row>
    <row r="17" spans="1:14" x14ac:dyDescent="0.25">
      <c r="A17" s="7">
        <f t="shared" si="1"/>
        <v>50</v>
      </c>
      <c r="B17" s="8" t="s">
        <v>341</v>
      </c>
      <c r="C17" s="8" t="s">
        <v>13</v>
      </c>
      <c r="D17" s="8" t="s">
        <v>14</v>
      </c>
      <c r="E17" s="31" t="s">
        <v>95</v>
      </c>
      <c r="F17" s="8" t="s">
        <v>15</v>
      </c>
      <c r="G17" s="8" t="s">
        <v>16</v>
      </c>
      <c r="H17" s="8" t="s">
        <v>20</v>
      </c>
      <c r="I17" s="10">
        <v>50</v>
      </c>
      <c r="J17" s="8" t="s">
        <v>19</v>
      </c>
      <c r="K17" s="11">
        <f t="shared" si="2"/>
        <v>434.35</v>
      </c>
      <c r="L17" s="11">
        <f>I5*K17</f>
        <v>434.35</v>
      </c>
      <c r="M17" s="12">
        <f t="shared" si="0"/>
        <v>130.30500000000001</v>
      </c>
      <c r="N17" s="38">
        <v>2.6061000000000001</v>
      </c>
    </row>
    <row r="18" spans="1:14" x14ac:dyDescent="0.25">
      <c r="A18" s="7">
        <f t="shared" si="1"/>
        <v>50</v>
      </c>
      <c r="B18" s="8" t="s">
        <v>342</v>
      </c>
      <c r="C18" s="8" t="s">
        <v>13</v>
      </c>
      <c r="D18" s="8" t="s">
        <v>14</v>
      </c>
      <c r="E18" s="31" t="s">
        <v>96</v>
      </c>
      <c r="F18" s="8" t="s">
        <v>23</v>
      </c>
      <c r="G18" s="8" t="s">
        <v>24</v>
      </c>
      <c r="H18" s="8" t="s">
        <v>23</v>
      </c>
      <c r="I18" s="10">
        <v>50</v>
      </c>
      <c r="J18" s="8" t="s">
        <v>25</v>
      </c>
      <c r="K18" s="11">
        <f t="shared" si="2"/>
        <v>458.85000000000014</v>
      </c>
      <c r="L18" s="11">
        <f>I5*K18</f>
        <v>458.85000000000014</v>
      </c>
      <c r="M18" s="12">
        <f t="shared" si="0"/>
        <v>137.65500000000003</v>
      </c>
      <c r="N18" s="38">
        <v>2.7531000000000003</v>
      </c>
    </row>
    <row r="19" spans="1:14" x14ac:dyDescent="0.25">
      <c r="A19" s="7">
        <f t="shared" si="1"/>
        <v>50</v>
      </c>
      <c r="B19" s="8" t="s">
        <v>343</v>
      </c>
      <c r="C19" s="8" t="s">
        <v>13</v>
      </c>
      <c r="D19" s="8" t="s">
        <v>14</v>
      </c>
      <c r="E19" s="31" t="s">
        <v>97</v>
      </c>
      <c r="F19" s="8" t="s">
        <v>20</v>
      </c>
      <c r="G19" s="8" t="s">
        <v>16</v>
      </c>
      <c r="H19" s="8" t="s">
        <v>20</v>
      </c>
      <c r="I19" s="10">
        <v>50</v>
      </c>
      <c r="J19" s="8" t="s">
        <v>26</v>
      </c>
      <c r="K19" s="11">
        <f t="shared" si="2"/>
        <v>480.13333333333344</v>
      </c>
      <c r="L19" s="11">
        <f>I5*K19</f>
        <v>480.13333333333344</v>
      </c>
      <c r="M19" s="12">
        <f t="shared" si="0"/>
        <v>144.04000000000002</v>
      </c>
      <c r="N19" s="38">
        <v>2.8808000000000002</v>
      </c>
    </row>
    <row r="20" spans="1:14" x14ac:dyDescent="0.25">
      <c r="A20" s="7">
        <f t="shared" si="1"/>
        <v>50</v>
      </c>
      <c r="B20" s="8" t="s">
        <v>344</v>
      </c>
      <c r="C20" s="8" t="s">
        <v>13</v>
      </c>
      <c r="D20" s="8" t="s">
        <v>14</v>
      </c>
      <c r="E20" s="31" t="s">
        <v>98</v>
      </c>
      <c r="F20" s="8" t="s">
        <v>21</v>
      </c>
      <c r="G20" s="8" t="s">
        <v>16</v>
      </c>
      <c r="H20" s="8" t="s">
        <v>20</v>
      </c>
      <c r="I20" s="10">
        <v>50</v>
      </c>
      <c r="J20" s="8" t="s">
        <v>18</v>
      </c>
      <c r="K20" s="11">
        <f t="shared" si="2"/>
        <v>598.55000000000007</v>
      </c>
      <c r="L20" s="11">
        <f>I5*K20</f>
        <v>598.55000000000007</v>
      </c>
      <c r="M20" s="12">
        <f t="shared" si="0"/>
        <v>179.565</v>
      </c>
      <c r="N20" s="38">
        <v>3.5912999999999999</v>
      </c>
    </row>
    <row r="21" spans="1:14" x14ac:dyDescent="0.25">
      <c r="A21" s="7">
        <f t="shared" si="1"/>
        <v>50</v>
      </c>
      <c r="B21" s="8" t="s">
        <v>345</v>
      </c>
      <c r="C21" s="8" t="s">
        <v>13</v>
      </c>
      <c r="D21" s="8" t="s">
        <v>14</v>
      </c>
      <c r="E21" s="31" t="s">
        <v>99</v>
      </c>
      <c r="F21" s="8" t="s">
        <v>21</v>
      </c>
      <c r="G21" s="8" t="s">
        <v>24</v>
      </c>
      <c r="H21" s="8" t="s">
        <v>20</v>
      </c>
      <c r="I21" s="10">
        <v>50</v>
      </c>
      <c r="J21" s="8" t="s">
        <v>19</v>
      </c>
      <c r="K21" s="11">
        <f t="shared" si="2"/>
        <v>619.83333333333337</v>
      </c>
      <c r="L21" s="11">
        <f>I5*K21</f>
        <v>619.83333333333337</v>
      </c>
      <c r="M21" s="12">
        <f t="shared" si="0"/>
        <v>185.95</v>
      </c>
      <c r="N21" s="38">
        <v>3.7189999999999999</v>
      </c>
    </row>
    <row r="22" spans="1:14" x14ac:dyDescent="0.25">
      <c r="A22" s="7">
        <f t="shared" si="1"/>
        <v>50</v>
      </c>
      <c r="B22" s="8" t="s">
        <v>346</v>
      </c>
      <c r="C22" s="8" t="s">
        <v>13</v>
      </c>
      <c r="D22" s="8" t="s">
        <v>14</v>
      </c>
      <c r="E22" s="31" t="s">
        <v>100</v>
      </c>
      <c r="F22" s="8" t="s">
        <v>22</v>
      </c>
      <c r="G22" s="8" t="s">
        <v>24</v>
      </c>
      <c r="H22" s="8" t="s">
        <v>20</v>
      </c>
      <c r="I22" s="10">
        <v>50</v>
      </c>
      <c r="J22" s="8" t="s">
        <v>18</v>
      </c>
      <c r="K22" s="11">
        <f t="shared" si="2"/>
        <v>1192.5833333333333</v>
      </c>
      <c r="L22" s="11">
        <f>I5*K22</f>
        <v>1192.5833333333333</v>
      </c>
      <c r="M22" s="12">
        <f t="shared" si="0"/>
        <v>357.77499999999998</v>
      </c>
      <c r="N22" s="38">
        <v>7.1555</v>
      </c>
    </row>
    <row r="23" spans="1:14" x14ac:dyDescent="0.25">
      <c r="A23" s="7">
        <f t="shared" si="1"/>
        <v>50</v>
      </c>
      <c r="B23" s="8" t="s">
        <v>347</v>
      </c>
      <c r="C23" s="8" t="s">
        <v>13</v>
      </c>
      <c r="D23" s="8" t="s">
        <v>14</v>
      </c>
      <c r="E23" s="31" t="s">
        <v>101</v>
      </c>
      <c r="F23" s="8" t="s">
        <v>22</v>
      </c>
      <c r="G23" s="8" t="s">
        <v>16</v>
      </c>
      <c r="H23" s="8" t="s">
        <v>20</v>
      </c>
      <c r="I23" s="10">
        <v>50</v>
      </c>
      <c r="J23" s="8" t="s">
        <v>19</v>
      </c>
      <c r="K23" s="11">
        <f t="shared" si="2"/>
        <v>1213.8666666666666</v>
      </c>
      <c r="L23" s="11">
        <f>I5*K23</f>
        <v>1213.8666666666666</v>
      </c>
      <c r="M23" s="12">
        <f t="shared" si="0"/>
        <v>364.15999999999997</v>
      </c>
      <c r="N23" s="38">
        <v>7.2831999999999999</v>
      </c>
    </row>
    <row r="24" spans="1:14" x14ac:dyDescent="0.25">
      <c r="A24" s="7">
        <f t="shared" si="1"/>
        <v>50</v>
      </c>
      <c r="B24" s="8" t="s">
        <v>348</v>
      </c>
      <c r="C24" s="8" t="s">
        <v>13</v>
      </c>
      <c r="D24" s="8" t="s">
        <v>14</v>
      </c>
      <c r="E24" s="31" t="s">
        <v>102</v>
      </c>
      <c r="F24" s="8" t="s">
        <v>15</v>
      </c>
      <c r="G24" s="8" t="s">
        <v>16</v>
      </c>
      <c r="H24" s="8" t="s">
        <v>27</v>
      </c>
      <c r="I24" s="10">
        <v>50</v>
      </c>
      <c r="J24" s="8" t="s">
        <v>18</v>
      </c>
      <c r="K24" s="11">
        <f t="shared" si="2"/>
        <v>467.13333333333338</v>
      </c>
      <c r="L24" s="11">
        <f>I5*K24</f>
        <v>467.13333333333338</v>
      </c>
      <c r="M24" s="12">
        <f t="shared" si="0"/>
        <v>140.14000000000001</v>
      </c>
      <c r="N24" s="38">
        <v>2.8028000000000004</v>
      </c>
    </row>
    <row r="25" spans="1:14" x14ac:dyDescent="0.25">
      <c r="A25" s="7">
        <f t="shared" si="1"/>
        <v>50</v>
      </c>
      <c r="B25" s="8" t="s">
        <v>349</v>
      </c>
      <c r="C25" s="8" t="s">
        <v>13</v>
      </c>
      <c r="D25" s="8" t="s">
        <v>14</v>
      </c>
      <c r="E25" s="31" t="s">
        <v>103</v>
      </c>
      <c r="F25" s="8" t="s">
        <v>28</v>
      </c>
      <c r="G25" s="8" t="s">
        <v>16</v>
      </c>
      <c r="H25" s="8" t="s">
        <v>27</v>
      </c>
      <c r="I25" s="10">
        <v>50</v>
      </c>
      <c r="J25" s="8" t="s">
        <v>19</v>
      </c>
      <c r="K25" s="11">
        <f t="shared" si="2"/>
        <v>488.41666666666669</v>
      </c>
      <c r="L25" s="11">
        <f>I5*K25</f>
        <v>488.41666666666669</v>
      </c>
      <c r="M25" s="12">
        <f t="shared" si="0"/>
        <v>146.52500000000001</v>
      </c>
      <c r="N25" s="38">
        <v>2.9305000000000003</v>
      </c>
    </row>
    <row r="26" spans="1:14" x14ac:dyDescent="0.25">
      <c r="A26" s="7">
        <f t="shared" si="1"/>
        <v>50</v>
      </c>
      <c r="B26" s="8" t="s">
        <v>350</v>
      </c>
      <c r="C26" s="8" t="s">
        <v>13</v>
      </c>
      <c r="D26" s="8" t="s">
        <v>14</v>
      </c>
      <c r="E26" s="31" t="s">
        <v>104</v>
      </c>
      <c r="F26" s="8" t="s">
        <v>23</v>
      </c>
      <c r="G26" s="8" t="s">
        <v>16</v>
      </c>
      <c r="H26" s="8" t="s">
        <v>27</v>
      </c>
      <c r="I26" s="10">
        <v>50</v>
      </c>
      <c r="J26" s="8" t="s">
        <v>18</v>
      </c>
      <c r="K26" s="11">
        <f t="shared" si="2"/>
        <v>527.36666666666667</v>
      </c>
      <c r="L26" s="11">
        <f>I5*K26</f>
        <v>527.36666666666667</v>
      </c>
      <c r="M26" s="12">
        <f t="shared" si="0"/>
        <v>158.21</v>
      </c>
      <c r="N26" s="38">
        <v>3.1642000000000001</v>
      </c>
    </row>
    <row r="27" spans="1:14" x14ac:dyDescent="0.25">
      <c r="A27" s="7">
        <f t="shared" si="1"/>
        <v>50</v>
      </c>
      <c r="B27" s="8" t="s">
        <v>351</v>
      </c>
      <c r="C27" s="8" t="s">
        <v>13</v>
      </c>
      <c r="D27" s="8" t="s">
        <v>14</v>
      </c>
      <c r="E27" s="31" t="s">
        <v>105</v>
      </c>
      <c r="F27" s="8" t="s">
        <v>20</v>
      </c>
      <c r="G27" s="8" t="s">
        <v>16</v>
      </c>
      <c r="H27" s="8" t="s">
        <v>27</v>
      </c>
      <c r="I27" s="10">
        <v>50</v>
      </c>
      <c r="J27" s="8" t="s">
        <v>19</v>
      </c>
      <c r="K27" s="11">
        <f t="shared" si="2"/>
        <v>548.65</v>
      </c>
      <c r="L27" s="11">
        <f>I5*K27</f>
        <v>548.65</v>
      </c>
      <c r="M27" s="12">
        <f t="shared" si="0"/>
        <v>164.595</v>
      </c>
      <c r="N27" s="38">
        <v>3.2919</v>
      </c>
    </row>
    <row r="28" spans="1:14" x14ac:dyDescent="0.25">
      <c r="A28" s="7">
        <f t="shared" si="1"/>
        <v>50</v>
      </c>
      <c r="B28" s="8" t="s">
        <v>352</v>
      </c>
      <c r="C28" s="8" t="s">
        <v>13</v>
      </c>
      <c r="D28" s="8" t="s">
        <v>14</v>
      </c>
      <c r="E28" s="31" t="s">
        <v>106</v>
      </c>
      <c r="F28" s="8" t="s">
        <v>29</v>
      </c>
      <c r="G28" s="8" t="s">
        <v>16</v>
      </c>
      <c r="H28" s="8" t="s">
        <v>27</v>
      </c>
      <c r="I28" s="10">
        <v>50</v>
      </c>
      <c r="J28" s="8" t="s">
        <v>18</v>
      </c>
      <c r="K28" s="11">
        <f t="shared" si="2"/>
        <v>645.76666666666665</v>
      </c>
      <c r="L28" s="11">
        <f>I5*K28</f>
        <v>645.76666666666665</v>
      </c>
      <c r="M28" s="12">
        <f t="shared" si="0"/>
        <v>193.73</v>
      </c>
      <c r="N28" s="38">
        <v>3.8746</v>
      </c>
    </row>
    <row r="29" spans="1:14" x14ac:dyDescent="0.25">
      <c r="A29" s="7">
        <f t="shared" si="1"/>
        <v>50</v>
      </c>
      <c r="B29" s="8" t="s">
        <v>353</v>
      </c>
      <c r="C29" s="8" t="s">
        <v>13</v>
      </c>
      <c r="D29" s="8" t="s">
        <v>14</v>
      </c>
      <c r="E29" s="31" t="s">
        <v>107</v>
      </c>
      <c r="F29" s="8" t="s">
        <v>21</v>
      </c>
      <c r="G29" s="8" t="s">
        <v>16</v>
      </c>
      <c r="H29" s="8" t="s">
        <v>27</v>
      </c>
      <c r="I29" s="10">
        <v>50</v>
      </c>
      <c r="J29" s="8" t="s">
        <v>19</v>
      </c>
      <c r="K29" s="11">
        <f t="shared" si="2"/>
        <v>667.05000000000007</v>
      </c>
      <c r="L29" s="11">
        <f>I5*K28</f>
        <v>645.76666666666665</v>
      </c>
      <c r="M29" s="12">
        <f t="shared" si="0"/>
        <v>200.11500000000001</v>
      </c>
      <c r="N29" s="38">
        <v>4.0023</v>
      </c>
    </row>
    <row r="30" spans="1:14" x14ac:dyDescent="0.25">
      <c r="A30" s="7">
        <f t="shared" si="1"/>
        <v>50</v>
      </c>
      <c r="B30" s="8" t="s">
        <v>354</v>
      </c>
      <c r="C30" s="8" t="s">
        <v>13</v>
      </c>
      <c r="D30" s="8" t="s">
        <v>14</v>
      </c>
      <c r="E30" s="31" t="s">
        <v>108</v>
      </c>
      <c r="F30" s="8" t="s">
        <v>22</v>
      </c>
      <c r="G30" s="8" t="s">
        <v>16</v>
      </c>
      <c r="H30" s="8" t="s">
        <v>27</v>
      </c>
      <c r="I30" s="10">
        <v>50</v>
      </c>
      <c r="J30" s="8" t="s">
        <v>18</v>
      </c>
      <c r="K30" s="11">
        <f t="shared" si="2"/>
        <v>1264.6166666666668</v>
      </c>
      <c r="L30" s="11">
        <f>I5*K30</f>
        <v>1264.6166666666668</v>
      </c>
      <c r="M30" s="12">
        <f t="shared" si="0"/>
        <v>379.38499999999999</v>
      </c>
      <c r="N30" s="38">
        <v>7.5876999999999999</v>
      </c>
    </row>
    <row r="31" spans="1:14" x14ac:dyDescent="0.25">
      <c r="A31" s="7">
        <f t="shared" si="1"/>
        <v>50</v>
      </c>
      <c r="B31" s="8" t="s">
        <v>355</v>
      </c>
      <c r="C31" s="8" t="s">
        <v>13</v>
      </c>
      <c r="D31" s="8" t="s">
        <v>14</v>
      </c>
      <c r="E31" s="31" t="s">
        <v>109</v>
      </c>
      <c r="F31" s="8" t="s">
        <v>22</v>
      </c>
      <c r="G31" s="8" t="s">
        <v>24</v>
      </c>
      <c r="H31" s="8" t="s">
        <v>27</v>
      </c>
      <c r="I31" s="10">
        <v>50</v>
      </c>
      <c r="J31" s="8" t="s">
        <v>19</v>
      </c>
      <c r="K31" s="11">
        <f t="shared" si="2"/>
        <v>1285.9000000000001</v>
      </c>
      <c r="L31" s="11">
        <f>I5*K31</f>
        <v>1285.9000000000001</v>
      </c>
      <c r="M31" s="12">
        <f t="shared" si="0"/>
        <v>385.77</v>
      </c>
      <c r="N31" s="38">
        <v>7.7153999999999998</v>
      </c>
    </row>
    <row r="32" spans="1:14" x14ac:dyDescent="0.25">
      <c r="A32" s="7">
        <f t="shared" si="1"/>
        <v>50</v>
      </c>
      <c r="B32" s="8" t="s">
        <v>356</v>
      </c>
      <c r="C32" s="8" t="s">
        <v>13</v>
      </c>
      <c r="D32" s="8" t="s">
        <v>114</v>
      </c>
      <c r="E32" s="31" t="s">
        <v>86</v>
      </c>
      <c r="F32" s="9" t="s">
        <v>15</v>
      </c>
      <c r="G32" s="8" t="s">
        <v>16</v>
      </c>
      <c r="H32" s="8" t="s">
        <v>17</v>
      </c>
      <c r="I32" s="10">
        <v>50</v>
      </c>
      <c r="J32" s="8" t="s">
        <v>18</v>
      </c>
      <c r="K32" s="11">
        <f t="shared" si="2"/>
        <v>400.61666666666667</v>
      </c>
      <c r="L32" s="11">
        <f>I5*K32</f>
        <v>400.61666666666667</v>
      </c>
      <c r="M32" s="12">
        <f>N32*I32</f>
        <v>120.185</v>
      </c>
      <c r="N32" s="39">
        <v>2.4037000000000002</v>
      </c>
    </row>
    <row r="33" spans="1:14" x14ac:dyDescent="0.25">
      <c r="A33" s="7">
        <f t="shared" si="1"/>
        <v>50</v>
      </c>
      <c r="B33" s="8" t="s">
        <v>357</v>
      </c>
      <c r="C33" s="8" t="s">
        <v>13</v>
      </c>
      <c r="D33" s="8" t="s">
        <v>114</v>
      </c>
      <c r="E33" s="31" t="s">
        <v>110</v>
      </c>
      <c r="F33" s="8" t="s">
        <v>15</v>
      </c>
      <c r="G33" s="8" t="s">
        <v>16</v>
      </c>
      <c r="H33" s="8" t="s">
        <v>17</v>
      </c>
      <c r="I33" s="10">
        <v>50</v>
      </c>
      <c r="J33" s="8" t="s">
        <v>19</v>
      </c>
      <c r="K33" s="11">
        <f t="shared" si="2"/>
        <v>421.90000000000003</v>
      </c>
      <c r="L33" s="11">
        <f>I5*K33</f>
        <v>421.90000000000003</v>
      </c>
      <c r="M33" s="12">
        <f t="shared" si="0"/>
        <v>126.57000000000001</v>
      </c>
      <c r="N33" s="39">
        <v>2.5314000000000001</v>
      </c>
    </row>
    <row r="34" spans="1:14" x14ac:dyDescent="0.25">
      <c r="A34" s="7">
        <f t="shared" si="1"/>
        <v>50</v>
      </c>
      <c r="B34" s="8" t="s">
        <v>358</v>
      </c>
      <c r="C34" s="8" t="s">
        <v>13</v>
      </c>
      <c r="D34" s="8" t="s">
        <v>114</v>
      </c>
      <c r="E34" s="31" t="s">
        <v>111</v>
      </c>
      <c r="F34" s="8" t="s">
        <v>20</v>
      </c>
      <c r="G34" s="8" t="s">
        <v>16</v>
      </c>
      <c r="H34" s="8" t="s">
        <v>17</v>
      </c>
      <c r="I34" s="10">
        <v>50</v>
      </c>
      <c r="J34" s="8" t="s">
        <v>18</v>
      </c>
      <c r="K34" s="11">
        <f t="shared" si="2"/>
        <v>445.80000000000007</v>
      </c>
      <c r="L34" s="11">
        <f>I5*K34</f>
        <v>445.80000000000007</v>
      </c>
      <c r="M34" s="12">
        <f t="shared" si="0"/>
        <v>133.74</v>
      </c>
      <c r="N34" s="39">
        <v>2.6748000000000003</v>
      </c>
    </row>
    <row r="35" spans="1:14" x14ac:dyDescent="0.25">
      <c r="A35" s="7">
        <f t="shared" si="1"/>
        <v>50</v>
      </c>
      <c r="B35" s="8" t="s">
        <v>359</v>
      </c>
      <c r="C35" s="8" t="s">
        <v>13</v>
      </c>
      <c r="D35" s="8" t="s">
        <v>114</v>
      </c>
      <c r="E35" s="31" t="s">
        <v>89</v>
      </c>
      <c r="F35" s="8" t="s">
        <v>20</v>
      </c>
      <c r="G35" s="8" t="s">
        <v>16</v>
      </c>
      <c r="H35" s="8" t="s">
        <v>17</v>
      </c>
      <c r="I35" s="10">
        <v>50</v>
      </c>
      <c r="J35" s="8" t="s">
        <v>19</v>
      </c>
      <c r="K35" s="11">
        <f t="shared" si="2"/>
        <v>467.08333333333337</v>
      </c>
      <c r="L35" s="11">
        <f>I5*K35</f>
        <v>467.08333333333337</v>
      </c>
      <c r="M35" s="12">
        <f t="shared" si="0"/>
        <v>140.125</v>
      </c>
      <c r="N35" s="39">
        <v>2.8025000000000002</v>
      </c>
    </row>
    <row r="36" spans="1:14" x14ac:dyDescent="0.25">
      <c r="A36" s="7">
        <f t="shared" si="1"/>
        <v>50</v>
      </c>
      <c r="B36" s="8" t="s">
        <v>360</v>
      </c>
      <c r="C36" s="8" t="s">
        <v>13</v>
      </c>
      <c r="D36" s="8" t="s">
        <v>114</v>
      </c>
      <c r="E36" s="31" t="s">
        <v>90</v>
      </c>
      <c r="F36" s="8" t="s">
        <v>21</v>
      </c>
      <c r="G36" s="8" t="s">
        <v>16</v>
      </c>
      <c r="H36" s="8" t="s">
        <v>17</v>
      </c>
      <c r="I36" s="10">
        <v>50</v>
      </c>
      <c r="J36" s="8" t="s">
        <v>18</v>
      </c>
      <c r="K36" s="11">
        <f t="shared" si="2"/>
        <v>586.88333333333321</v>
      </c>
      <c r="L36" s="11">
        <f>I5*K36</f>
        <v>586.88333333333321</v>
      </c>
      <c r="M36" s="12">
        <f t="shared" si="0"/>
        <v>176.06499999999997</v>
      </c>
      <c r="N36" s="39">
        <v>3.5212999999999997</v>
      </c>
    </row>
    <row r="37" spans="1:14" x14ac:dyDescent="0.25">
      <c r="A37" s="7">
        <f t="shared" si="1"/>
        <v>50</v>
      </c>
      <c r="B37" s="8" t="s">
        <v>361</v>
      </c>
      <c r="C37" s="8" t="s">
        <v>13</v>
      </c>
      <c r="D37" s="8" t="s">
        <v>114</v>
      </c>
      <c r="E37" s="31" t="s">
        <v>91</v>
      </c>
      <c r="F37" s="8" t="s">
        <v>21</v>
      </c>
      <c r="G37" s="8" t="s">
        <v>16</v>
      </c>
      <c r="H37" s="8" t="s">
        <v>17</v>
      </c>
      <c r="I37" s="10">
        <v>50</v>
      </c>
      <c r="J37" s="8" t="s">
        <v>19</v>
      </c>
      <c r="K37" s="11">
        <f t="shared" si="2"/>
        <v>608.16666666666674</v>
      </c>
      <c r="L37" s="11">
        <f>I5*K37</f>
        <v>608.16666666666674</v>
      </c>
      <c r="M37" s="12">
        <f t="shared" si="0"/>
        <v>182.45000000000002</v>
      </c>
      <c r="N37" s="39">
        <v>3.6490000000000005</v>
      </c>
    </row>
    <row r="38" spans="1:14" x14ac:dyDescent="0.25">
      <c r="A38" s="7">
        <f t="shared" si="1"/>
        <v>50</v>
      </c>
      <c r="B38" s="8" t="s">
        <v>362</v>
      </c>
      <c r="C38" s="8" t="s">
        <v>13</v>
      </c>
      <c r="D38" s="8" t="s">
        <v>114</v>
      </c>
      <c r="E38" s="31" t="s">
        <v>92</v>
      </c>
      <c r="F38" s="8" t="s">
        <v>22</v>
      </c>
      <c r="G38" s="8" t="s">
        <v>16</v>
      </c>
      <c r="H38" s="8" t="s">
        <v>17</v>
      </c>
      <c r="I38" s="10">
        <v>50</v>
      </c>
      <c r="J38" s="8" t="s">
        <v>18</v>
      </c>
      <c r="K38" s="11">
        <f t="shared" si="2"/>
        <v>1031.9000000000001</v>
      </c>
      <c r="L38" s="11">
        <f>I5*K38</f>
        <v>1031.9000000000001</v>
      </c>
      <c r="M38" s="12">
        <f t="shared" si="0"/>
        <v>309.57</v>
      </c>
      <c r="N38" s="39">
        <v>6.1913999999999998</v>
      </c>
    </row>
    <row r="39" spans="1:14" x14ac:dyDescent="0.25">
      <c r="A39" s="7">
        <f t="shared" si="1"/>
        <v>50</v>
      </c>
      <c r="B39" s="8" t="s">
        <v>363</v>
      </c>
      <c r="C39" s="8" t="s">
        <v>13</v>
      </c>
      <c r="D39" s="8" t="s">
        <v>114</v>
      </c>
      <c r="E39" s="31" t="s">
        <v>93</v>
      </c>
      <c r="F39" s="8" t="s">
        <v>22</v>
      </c>
      <c r="G39" s="8" t="s">
        <v>16</v>
      </c>
      <c r="H39" s="8" t="s">
        <v>17</v>
      </c>
      <c r="I39" s="10">
        <v>50</v>
      </c>
      <c r="J39" s="8" t="s">
        <v>19</v>
      </c>
      <c r="K39" s="11">
        <f t="shared" si="2"/>
        <v>1151.6833333333334</v>
      </c>
      <c r="L39" s="11">
        <f>I5*K39</f>
        <v>1151.6833333333334</v>
      </c>
      <c r="M39" s="12">
        <f t="shared" si="0"/>
        <v>345.505</v>
      </c>
      <c r="N39" s="39">
        <v>6.9100999999999999</v>
      </c>
    </row>
    <row r="40" spans="1:14" x14ac:dyDescent="0.25">
      <c r="A40" s="7">
        <f t="shared" si="1"/>
        <v>50</v>
      </c>
      <c r="B40" s="8" t="s">
        <v>364</v>
      </c>
      <c r="C40" s="8" t="s">
        <v>13</v>
      </c>
      <c r="D40" s="8" t="s">
        <v>114</v>
      </c>
      <c r="E40" s="31" t="s">
        <v>94</v>
      </c>
      <c r="F40" s="8" t="s">
        <v>15</v>
      </c>
      <c r="G40" s="8" t="s">
        <v>16</v>
      </c>
      <c r="H40" s="8" t="s">
        <v>23</v>
      </c>
      <c r="I40" s="10">
        <v>50</v>
      </c>
      <c r="J40" s="8" t="s">
        <v>18</v>
      </c>
      <c r="K40" s="11">
        <f t="shared" si="2"/>
        <v>494.95000000000005</v>
      </c>
      <c r="L40" s="11">
        <f>I5*K40</f>
        <v>494.95000000000005</v>
      </c>
      <c r="M40" s="12">
        <f t="shared" ref="M40:M55" si="3">N40*I40</f>
        <v>148.48500000000001</v>
      </c>
      <c r="N40" s="38">
        <v>2.9697</v>
      </c>
    </row>
    <row r="41" spans="1:14" x14ac:dyDescent="0.25">
      <c r="A41" s="7">
        <f t="shared" si="1"/>
        <v>50</v>
      </c>
      <c r="B41" s="8" t="s">
        <v>365</v>
      </c>
      <c r="C41" s="8" t="s">
        <v>13</v>
      </c>
      <c r="D41" s="8" t="s">
        <v>114</v>
      </c>
      <c r="E41" s="31" t="s">
        <v>95</v>
      </c>
      <c r="F41" s="8" t="s">
        <v>15</v>
      </c>
      <c r="G41" s="8" t="s">
        <v>16</v>
      </c>
      <c r="H41" s="8" t="s">
        <v>20</v>
      </c>
      <c r="I41" s="10">
        <v>50</v>
      </c>
      <c r="J41" s="8" t="s">
        <v>19</v>
      </c>
      <c r="K41" s="11">
        <f t="shared" si="2"/>
        <v>516.23333333333335</v>
      </c>
      <c r="L41" s="11">
        <f>I5*K41</f>
        <v>516.23333333333335</v>
      </c>
      <c r="M41" s="12">
        <f t="shared" si="3"/>
        <v>154.87</v>
      </c>
      <c r="N41" s="38">
        <v>3.0974000000000004</v>
      </c>
    </row>
    <row r="42" spans="1:14" x14ac:dyDescent="0.25">
      <c r="A42" s="7">
        <f t="shared" si="1"/>
        <v>50</v>
      </c>
      <c r="B42" s="8" t="s">
        <v>366</v>
      </c>
      <c r="C42" s="8" t="s">
        <v>13</v>
      </c>
      <c r="D42" s="8" t="s">
        <v>114</v>
      </c>
      <c r="E42" s="31" t="s">
        <v>96</v>
      </c>
      <c r="F42" s="8" t="s">
        <v>23</v>
      </c>
      <c r="G42" s="8" t="s">
        <v>24</v>
      </c>
      <c r="H42" s="8" t="s">
        <v>23</v>
      </c>
      <c r="I42" s="10">
        <v>50</v>
      </c>
      <c r="J42" s="8" t="s">
        <v>25</v>
      </c>
      <c r="K42" s="11">
        <f t="shared" si="2"/>
        <v>543.30000000000007</v>
      </c>
      <c r="L42" s="11">
        <f>I5*K42</f>
        <v>543.30000000000007</v>
      </c>
      <c r="M42" s="12">
        <f t="shared" si="3"/>
        <v>162.99</v>
      </c>
      <c r="N42" s="38">
        <v>3.2598000000000003</v>
      </c>
    </row>
    <row r="43" spans="1:14" x14ac:dyDescent="0.25">
      <c r="A43" s="7">
        <f t="shared" si="1"/>
        <v>50</v>
      </c>
      <c r="B43" s="8" t="s">
        <v>367</v>
      </c>
      <c r="C43" s="8" t="s">
        <v>13</v>
      </c>
      <c r="D43" s="8" t="s">
        <v>114</v>
      </c>
      <c r="E43" s="31" t="s">
        <v>97</v>
      </c>
      <c r="F43" s="8" t="s">
        <v>20</v>
      </c>
      <c r="G43" s="8" t="s">
        <v>16</v>
      </c>
      <c r="H43" s="8" t="s">
        <v>20</v>
      </c>
      <c r="I43" s="10">
        <v>50</v>
      </c>
      <c r="J43" s="8" t="s">
        <v>26</v>
      </c>
      <c r="K43" s="11">
        <f t="shared" si="2"/>
        <v>564.58333333333337</v>
      </c>
      <c r="L43" s="11">
        <f>I5*K43</f>
        <v>564.58333333333337</v>
      </c>
      <c r="M43" s="12">
        <f t="shared" si="3"/>
        <v>169.375</v>
      </c>
      <c r="N43" s="38">
        <v>3.3875000000000002</v>
      </c>
    </row>
    <row r="44" spans="1:14" x14ac:dyDescent="0.25">
      <c r="A44" s="7">
        <f t="shared" si="1"/>
        <v>50</v>
      </c>
      <c r="B44" s="8" t="s">
        <v>368</v>
      </c>
      <c r="C44" s="8" t="s">
        <v>13</v>
      </c>
      <c r="D44" s="8" t="s">
        <v>114</v>
      </c>
      <c r="E44" s="31" t="s">
        <v>98</v>
      </c>
      <c r="F44" s="8" t="s">
        <v>21</v>
      </c>
      <c r="G44" s="8" t="s">
        <v>16</v>
      </c>
      <c r="H44" s="8" t="s">
        <v>20</v>
      </c>
      <c r="I44" s="10">
        <v>50</v>
      </c>
      <c r="J44" s="8" t="s">
        <v>18</v>
      </c>
      <c r="K44" s="11">
        <f t="shared" si="2"/>
        <v>682.38333333333333</v>
      </c>
      <c r="L44" s="11">
        <f>I5*K44</f>
        <v>682.38333333333333</v>
      </c>
      <c r="M44" s="12">
        <f t="shared" si="3"/>
        <v>204.71499999999997</v>
      </c>
      <c r="N44" s="38">
        <v>4.0942999999999996</v>
      </c>
    </row>
    <row r="45" spans="1:14" x14ac:dyDescent="0.25">
      <c r="A45" s="7">
        <f t="shared" si="1"/>
        <v>50</v>
      </c>
      <c r="B45" s="8" t="s">
        <v>369</v>
      </c>
      <c r="C45" s="8" t="s">
        <v>13</v>
      </c>
      <c r="D45" s="8" t="s">
        <v>114</v>
      </c>
      <c r="E45" s="31" t="s">
        <v>99</v>
      </c>
      <c r="F45" s="8" t="s">
        <v>21</v>
      </c>
      <c r="G45" s="8" t="s">
        <v>24</v>
      </c>
      <c r="H45" s="8" t="s">
        <v>20</v>
      </c>
      <c r="I45" s="10">
        <v>50</v>
      </c>
      <c r="J45" s="8" t="s">
        <v>19</v>
      </c>
      <c r="K45" s="11">
        <f t="shared" si="2"/>
        <v>703.66666666666674</v>
      </c>
      <c r="L45" s="11">
        <f>I5*K45</f>
        <v>703.66666666666674</v>
      </c>
      <c r="M45" s="12">
        <f t="shared" si="3"/>
        <v>211.10000000000002</v>
      </c>
      <c r="N45" s="38">
        <v>4.2220000000000004</v>
      </c>
    </row>
    <row r="46" spans="1:14" x14ac:dyDescent="0.25">
      <c r="A46" s="7">
        <f t="shared" si="1"/>
        <v>50</v>
      </c>
      <c r="B46" s="8" t="s">
        <v>370</v>
      </c>
      <c r="C46" s="8" t="s">
        <v>13</v>
      </c>
      <c r="D46" s="8" t="s">
        <v>114</v>
      </c>
      <c r="E46" s="31" t="s">
        <v>100</v>
      </c>
      <c r="F46" s="8" t="s">
        <v>22</v>
      </c>
      <c r="G46" s="8" t="s">
        <v>24</v>
      </c>
      <c r="H46" s="8" t="s">
        <v>20</v>
      </c>
      <c r="I46" s="10">
        <v>50</v>
      </c>
      <c r="J46" s="8" t="s">
        <v>18</v>
      </c>
      <c r="K46" s="11">
        <f t="shared" si="2"/>
        <v>1178.7333333333333</v>
      </c>
      <c r="L46" s="11">
        <f>I5*K46</f>
        <v>1178.7333333333333</v>
      </c>
      <c r="M46" s="12">
        <f t="shared" si="3"/>
        <v>353.62</v>
      </c>
      <c r="N46" s="40">
        <v>7.0724</v>
      </c>
    </row>
    <row r="47" spans="1:14" x14ac:dyDescent="0.25">
      <c r="A47" s="7">
        <f t="shared" si="1"/>
        <v>50</v>
      </c>
      <c r="B47" s="8" t="s">
        <v>371</v>
      </c>
      <c r="C47" s="8" t="s">
        <v>13</v>
      </c>
      <c r="D47" s="8" t="s">
        <v>114</v>
      </c>
      <c r="E47" s="31" t="s">
        <v>101</v>
      </c>
      <c r="F47" s="8" t="s">
        <v>22</v>
      </c>
      <c r="G47" s="8" t="s">
        <v>16</v>
      </c>
      <c r="H47" s="8" t="s">
        <v>20</v>
      </c>
      <c r="I47" s="10">
        <v>50</v>
      </c>
      <c r="J47" s="8" t="s">
        <v>19</v>
      </c>
      <c r="K47" s="11">
        <f t="shared" si="2"/>
        <v>1200.0166666666667</v>
      </c>
      <c r="L47" s="11">
        <f>I5*K47</f>
        <v>1200.0166666666667</v>
      </c>
      <c r="M47" s="12">
        <f>N47*I47</f>
        <v>360.005</v>
      </c>
      <c r="N47" s="40">
        <v>7.2000999999999999</v>
      </c>
    </row>
    <row r="48" spans="1:14" ht="15.75" customHeight="1" x14ac:dyDescent="0.25">
      <c r="A48" s="7">
        <f t="shared" ref="A48:A55" si="4">I48</f>
        <v>50</v>
      </c>
      <c r="B48" s="8" t="s">
        <v>372</v>
      </c>
      <c r="C48" s="8" t="s">
        <v>13</v>
      </c>
      <c r="D48" s="8" t="s">
        <v>114</v>
      </c>
      <c r="E48" s="31" t="s">
        <v>115</v>
      </c>
      <c r="F48" s="8" t="s">
        <v>15</v>
      </c>
      <c r="G48" s="8" t="s">
        <v>16</v>
      </c>
      <c r="H48" s="8" t="s">
        <v>27</v>
      </c>
      <c r="I48" s="10">
        <v>50</v>
      </c>
      <c r="J48" s="8" t="s">
        <v>18</v>
      </c>
      <c r="K48" s="11">
        <f t="shared" si="2"/>
        <v>465.11666666666667</v>
      </c>
      <c r="L48" s="11">
        <f>I5*K48</f>
        <v>465.11666666666667</v>
      </c>
      <c r="M48" s="12">
        <f t="shared" si="3"/>
        <v>139.535</v>
      </c>
      <c r="N48" s="41">
        <v>2.7907000000000002</v>
      </c>
    </row>
    <row r="49" spans="1:14" ht="15" customHeight="1" x14ac:dyDescent="0.25">
      <c r="A49" s="7">
        <f t="shared" si="4"/>
        <v>50</v>
      </c>
      <c r="B49" s="8" t="s">
        <v>373</v>
      </c>
      <c r="C49" s="8" t="s">
        <v>13</v>
      </c>
      <c r="D49" s="8" t="s">
        <v>114</v>
      </c>
      <c r="E49" s="31" t="s">
        <v>103</v>
      </c>
      <c r="F49" s="8" t="s">
        <v>15</v>
      </c>
      <c r="G49" s="8" t="s">
        <v>16</v>
      </c>
      <c r="H49" s="8" t="s">
        <v>27</v>
      </c>
      <c r="I49" s="10">
        <v>50</v>
      </c>
      <c r="J49" s="8" t="s">
        <v>19</v>
      </c>
      <c r="K49" s="11">
        <f t="shared" si="2"/>
        <v>486.40000000000009</v>
      </c>
      <c r="L49" s="11">
        <f>I5*K49</f>
        <v>486.40000000000009</v>
      </c>
      <c r="M49" s="12">
        <f t="shared" si="3"/>
        <v>145.92000000000002</v>
      </c>
      <c r="N49" s="41">
        <v>2.9184000000000001</v>
      </c>
    </row>
    <row r="50" spans="1:14" x14ac:dyDescent="0.25">
      <c r="A50" s="7">
        <f t="shared" si="4"/>
        <v>50</v>
      </c>
      <c r="B50" s="8" t="s">
        <v>374</v>
      </c>
      <c r="C50" s="8" t="s">
        <v>13</v>
      </c>
      <c r="D50" s="8" t="s">
        <v>114</v>
      </c>
      <c r="E50" s="31" t="s">
        <v>104</v>
      </c>
      <c r="F50" s="8" t="s">
        <v>23</v>
      </c>
      <c r="G50" s="8" t="s">
        <v>24</v>
      </c>
      <c r="H50" s="8" t="s">
        <v>27</v>
      </c>
      <c r="I50" s="10">
        <v>50</v>
      </c>
      <c r="J50" s="8" t="s">
        <v>25</v>
      </c>
      <c r="K50" s="11">
        <f t="shared" si="2"/>
        <v>510.13333333333333</v>
      </c>
      <c r="L50" s="11">
        <f>I5*K50</f>
        <v>510.13333333333333</v>
      </c>
      <c r="M50" s="12">
        <f t="shared" si="3"/>
        <v>153.04</v>
      </c>
      <c r="N50" s="41">
        <v>3.0608</v>
      </c>
    </row>
    <row r="51" spans="1:14" x14ac:dyDescent="0.25">
      <c r="A51" s="7">
        <f t="shared" si="4"/>
        <v>50</v>
      </c>
      <c r="B51" s="8" t="s">
        <v>375</v>
      </c>
      <c r="C51" s="8" t="s">
        <v>13</v>
      </c>
      <c r="D51" s="8" t="s">
        <v>114</v>
      </c>
      <c r="E51" s="31" t="s">
        <v>105</v>
      </c>
      <c r="F51" s="8" t="s">
        <v>20</v>
      </c>
      <c r="G51" s="8" t="s">
        <v>16</v>
      </c>
      <c r="H51" s="8" t="s">
        <v>27</v>
      </c>
      <c r="I51" s="10">
        <v>50</v>
      </c>
      <c r="J51" s="8" t="s">
        <v>26</v>
      </c>
      <c r="K51" s="11">
        <f t="shared" si="2"/>
        <v>531.41666666666663</v>
      </c>
      <c r="L51" s="11">
        <f>I5*K51</f>
        <v>531.41666666666663</v>
      </c>
      <c r="M51" s="12">
        <f t="shared" si="3"/>
        <v>159.42499999999998</v>
      </c>
      <c r="N51" s="41">
        <v>3.1884999999999999</v>
      </c>
    </row>
    <row r="52" spans="1:14" x14ac:dyDescent="0.25">
      <c r="A52" s="7">
        <f t="shared" si="4"/>
        <v>50</v>
      </c>
      <c r="B52" s="8" t="s">
        <v>376</v>
      </c>
      <c r="C52" s="8" t="s">
        <v>13</v>
      </c>
      <c r="D52" s="8" t="s">
        <v>114</v>
      </c>
      <c r="E52" s="31" t="s">
        <v>106</v>
      </c>
      <c r="F52" s="8" t="s">
        <v>21</v>
      </c>
      <c r="G52" s="8" t="s">
        <v>16</v>
      </c>
      <c r="H52" s="8" t="s">
        <v>27</v>
      </c>
      <c r="I52" s="10">
        <v>50</v>
      </c>
      <c r="J52" s="8" t="s">
        <v>18</v>
      </c>
      <c r="K52" s="11">
        <f t="shared" si="2"/>
        <v>656.05000000000007</v>
      </c>
      <c r="L52" s="11">
        <f>I5*K52</f>
        <v>656.05000000000007</v>
      </c>
      <c r="M52" s="12">
        <f t="shared" si="3"/>
        <v>196.815</v>
      </c>
      <c r="N52" s="41">
        <v>3.9363000000000001</v>
      </c>
    </row>
    <row r="53" spans="1:14" x14ac:dyDescent="0.25">
      <c r="A53" s="7">
        <f t="shared" si="4"/>
        <v>50</v>
      </c>
      <c r="B53" s="8" t="s">
        <v>377</v>
      </c>
      <c r="C53" s="8" t="s">
        <v>13</v>
      </c>
      <c r="D53" s="8" t="s">
        <v>114</v>
      </c>
      <c r="E53" s="31" t="s">
        <v>116</v>
      </c>
      <c r="F53" s="8" t="s">
        <v>21</v>
      </c>
      <c r="G53" s="8" t="s">
        <v>24</v>
      </c>
      <c r="H53" s="8" t="s">
        <v>27</v>
      </c>
      <c r="I53" s="10">
        <v>50</v>
      </c>
      <c r="J53" s="8" t="s">
        <v>19</v>
      </c>
      <c r="K53" s="11">
        <f t="shared" si="2"/>
        <v>677.33333333333337</v>
      </c>
      <c r="L53" s="11">
        <f>I5*K53</f>
        <v>677.33333333333337</v>
      </c>
      <c r="M53" s="12">
        <f t="shared" si="3"/>
        <v>203.2</v>
      </c>
      <c r="N53" s="41">
        <v>4.0640000000000001</v>
      </c>
    </row>
    <row r="54" spans="1:14" x14ac:dyDescent="0.25">
      <c r="A54" s="7">
        <f t="shared" si="4"/>
        <v>50</v>
      </c>
      <c r="B54" s="8" t="s">
        <v>378</v>
      </c>
      <c r="C54" s="8" t="s">
        <v>13</v>
      </c>
      <c r="D54" s="8" t="s">
        <v>114</v>
      </c>
      <c r="E54" s="31" t="s">
        <v>108</v>
      </c>
      <c r="F54" s="8" t="s">
        <v>22</v>
      </c>
      <c r="G54" s="8" t="s">
        <v>24</v>
      </c>
      <c r="H54" s="8" t="s">
        <v>27</v>
      </c>
      <c r="I54" s="10">
        <v>50</v>
      </c>
      <c r="J54" s="8" t="s">
        <v>18</v>
      </c>
      <c r="K54" s="11">
        <f t="shared" si="2"/>
        <v>1249.2333333333333</v>
      </c>
      <c r="L54" s="11">
        <f>I5*K54</f>
        <v>1249.2333333333333</v>
      </c>
      <c r="M54" s="12">
        <f t="shared" si="3"/>
        <v>374.77</v>
      </c>
      <c r="N54" s="41">
        <v>7.4954000000000001</v>
      </c>
    </row>
    <row r="55" spans="1:14" x14ac:dyDescent="0.25">
      <c r="A55" s="7">
        <f t="shared" si="4"/>
        <v>50</v>
      </c>
      <c r="B55" s="8" t="s">
        <v>379</v>
      </c>
      <c r="C55" s="8" t="s">
        <v>13</v>
      </c>
      <c r="D55" s="8" t="s">
        <v>114</v>
      </c>
      <c r="E55" s="31" t="s">
        <v>109</v>
      </c>
      <c r="F55" s="8" t="s">
        <v>22</v>
      </c>
      <c r="G55" s="8" t="s">
        <v>16</v>
      </c>
      <c r="H55" s="8" t="s">
        <v>27</v>
      </c>
      <c r="I55" s="10">
        <v>50</v>
      </c>
      <c r="J55" s="8" t="s">
        <v>19</v>
      </c>
      <c r="K55" s="11">
        <f t="shared" si="2"/>
        <v>1270.5166666666667</v>
      </c>
      <c r="L55" s="11">
        <f>I5*K55</f>
        <v>1270.5166666666667</v>
      </c>
      <c r="M55" s="12">
        <f t="shared" si="3"/>
        <v>381.15499999999997</v>
      </c>
      <c r="N55" s="41">
        <v>7.6231</v>
      </c>
    </row>
  </sheetData>
  <sheetProtection algorithmName="SHA-512" hashValue="2BlvjiuUFXxqPEVYvQO9P76o9zbA5Prnhpf3VbNT4sewuUJXgetmSXfHfsXkN3njFONKTn151eyInKdJ4/EFBQ==" saltValue="pQKaZKJF4Mvc0ihEKhQ30A==" spinCount="100000" sheet="1" sort="0" autoFilter="0"/>
  <protectedRanges>
    <protectedRange sqref="I5" name="Range1"/>
    <protectedRange sqref="I8:I55" name="Range2"/>
  </protectedRanges>
  <autoFilter ref="A7:L49" xr:uid="{C50EC898-B1F9-446E-B124-2EC367C29153}">
    <filterColumn colId="2">
      <customFilters>
        <customFilter operator="notEqual" val=" "/>
      </customFilters>
    </filterColumn>
  </autoFilter>
  <mergeCells count="2">
    <mergeCell ref="G5:H5"/>
    <mergeCell ref="A7:B7"/>
  </mergeCells>
  <dataValidations count="1">
    <dataValidation type="list" allowBlank="1" showInputMessage="1" showErrorMessage="1" sqref="I8:I55" xr:uid="{87341B08-3875-45CC-8FD9-FA9F61AB2E9E}">
      <formula1>"1,20,30,40,50,100"</formula1>
    </dataValidation>
  </dataValidations>
  <pageMargins left="0.45" right="0.45" top="0.5" bottom="0.5" header="0.05" footer="0.05"/>
  <pageSetup scale="7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467A8-62C7-416E-BA2D-43674954A3BE}">
  <dimension ref="A1:N59"/>
  <sheetViews>
    <sheetView workbookViewId="0">
      <selection activeCell="J19" sqref="J19"/>
    </sheetView>
  </sheetViews>
  <sheetFormatPr defaultColWidth="12" defaultRowHeight="15" x14ac:dyDescent="0.25"/>
  <cols>
    <col min="1" max="1" width="4.42578125" style="1" customWidth="1"/>
    <col min="2" max="2" width="16.42578125" style="1" customWidth="1"/>
    <col min="3" max="3" width="11.85546875" style="1" customWidth="1"/>
    <col min="4" max="4" width="15.28515625" style="1" customWidth="1"/>
    <col min="5" max="5" width="23.42578125" style="1" bestFit="1" customWidth="1"/>
    <col min="6" max="6" width="10.28515625" style="1" customWidth="1"/>
    <col min="7" max="7" width="9.140625" style="1" customWidth="1"/>
    <col min="8" max="8" width="12" style="1"/>
    <col min="9" max="9" width="9.42578125" style="2" customWidth="1"/>
    <col min="10" max="10" width="10.5703125" style="1" customWidth="1"/>
    <col min="11" max="12" width="12" style="1"/>
    <col min="13" max="13" width="12" style="1" hidden="1" customWidth="1"/>
    <col min="14" max="14" width="12" style="4" hidden="1" customWidth="1"/>
    <col min="15" max="16384" width="12" style="1"/>
  </cols>
  <sheetData>
    <row r="1" spans="1:14" x14ac:dyDescent="0.25">
      <c r="E1" s="3" t="s">
        <v>0</v>
      </c>
    </row>
    <row r="2" spans="1:14" x14ac:dyDescent="0.25">
      <c r="E2" s="3" t="s">
        <v>37</v>
      </c>
    </row>
    <row r="3" spans="1:14" x14ac:dyDescent="0.25">
      <c r="E3" s="3" t="s">
        <v>1</v>
      </c>
    </row>
    <row r="4" spans="1:14" ht="15.75" thickBot="1" x14ac:dyDescent="0.3">
      <c r="E4" s="3"/>
    </row>
    <row r="5" spans="1:14" ht="15.75" thickBot="1" x14ac:dyDescent="0.3">
      <c r="E5" s="3" t="s">
        <v>2</v>
      </c>
      <c r="F5" s="28" t="s">
        <v>113</v>
      </c>
      <c r="H5" s="68"/>
      <c r="I5" s="5">
        <v>1</v>
      </c>
    </row>
    <row r="7" spans="1:14" ht="39" thickBot="1" x14ac:dyDescent="0.3">
      <c r="A7" s="70" t="s">
        <v>3</v>
      </c>
      <c r="B7" s="70"/>
      <c r="C7" s="21" t="s">
        <v>4</v>
      </c>
      <c r="D7" s="22" t="s">
        <v>5</v>
      </c>
      <c r="E7" s="21" t="s">
        <v>6</v>
      </c>
      <c r="F7" s="22" t="s">
        <v>8</v>
      </c>
      <c r="G7" s="22" t="s">
        <v>7</v>
      </c>
      <c r="H7" s="21" t="s">
        <v>40</v>
      </c>
      <c r="I7" s="23" t="s">
        <v>9</v>
      </c>
      <c r="J7" s="24" t="s">
        <v>10</v>
      </c>
      <c r="K7" s="21" t="s">
        <v>11</v>
      </c>
      <c r="L7" s="25" t="s">
        <v>12</v>
      </c>
      <c r="M7" s="21" t="s">
        <v>39</v>
      </c>
      <c r="N7" s="26" t="s">
        <v>38</v>
      </c>
    </row>
    <row r="8" spans="1:14" x14ac:dyDescent="0.25">
      <c r="A8" s="7">
        <f t="shared" ref="A8:A32" si="0">I8</f>
        <v>50</v>
      </c>
      <c r="B8" s="8" t="s">
        <v>280</v>
      </c>
      <c r="C8" s="8" t="s">
        <v>30</v>
      </c>
      <c r="D8" s="8" t="s">
        <v>14</v>
      </c>
      <c r="E8" t="s">
        <v>158</v>
      </c>
      <c r="F8" s="27" t="s">
        <v>31</v>
      </c>
      <c r="G8" s="27" t="s">
        <v>16</v>
      </c>
      <c r="H8" s="27" t="s">
        <v>17</v>
      </c>
      <c r="I8" s="29">
        <v>50</v>
      </c>
      <c r="J8" s="27" t="s">
        <v>32</v>
      </c>
      <c r="K8" s="30">
        <f t="shared" ref="K8:K59" si="1">(M8)/0.3</f>
        <v>290.5</v>
      </c>
      <c r="L8" s="30">
        <f>I5*K8</f>
        <v>290.5</v>
      </c>
      <c r="M8" s="12">
        <f t="shared" ref="M8:M31" si="2">N8*I8</f>
        <v>87.149999999999991</v>
      </c>
      <c r="N8" s="6">
        <v>1.7429999999999999</v>
      </c>
    </row>
    <row r="9" spans="1:14" x14ac:dyDescent="0.25">
      <c r="A9" s="7">
        <f t="shared" si="0"/>
        <v>50</v>
      </c>
      <c r="B9" s="8" t="s">
        <v>281</v>
      </c>
      <c r="C9" s="8" t="s">
        <v>30</v>
      </c>
      <c r="D9" s="8" t="s">
        <v>14</v>
      </c>
      <c r="E9" s="31" t="s">
        <v>159</v>
      </c>
      <c r="F9" s="8" t="s">
        <v>33</v>
      </c>
      <c r="G9" s="8" t="s">
        <v>17</v>
      </c>
      <c r="H9" s="8" t="s">
        <v>17</v>
      </c>
      <c r="I9" s="10">
        <v>50</v>
      </c>
      <c r="J9" s="8" t="s">
        <v>32</v>
      </c>
      <c r="K9" s="11">
        <f t="shared" si="1"/>
        <v>327.10000000000002</v>
      </c>
      <c r="L9" s="11">
        <f>I5*K9</f>
        <v>327.10000000000002</v>
      </c>
      <c r="M9" s="12">
        <f t="shared" si="2"/>
        <v>98.13000000000001</v>
      </c>
      <c r="N9" s="6">
        <v>1.9626000000000001</v>
      </c>
    </row>
    <row r="10" spans="1:14" x14ac:dyDescent="0.25">
      <c r="A10" s="7">
        <f t="shared" si="0"/>
        <v>50</v>
      </c>
      <c r="B10" s="8" t="s">
        <v>282</v>
      </c>
      <c r="C10" s="8" t="s">
        <v>30</v>
      </c>
      <c r="D10" s="8" t="s">
        <v>14</v>
      </c>
      <c r="E10" s="31" t="s">
        <v>160</v>
      </c>
      <c r="F10" s="8" t="s">
        <v>33</v>
      </c>
      <c r="G10" s="8" t="s">
        <v>15</v>
      </c>
      <c r="H10" s="8" t="s">
        <v>17</v>
      </c>
      <c r="I10" s="10">
        <v>50</v>
      </c>
      <c r="J10" s="8" t="s">
        <v>32</v>
      </c>
      <c r="K10" s="11">
        <f t="shared" si="1"/>
        <v>378.86666666666673</v>
      </c>
      <c r="L10" s="11">
        <f>I5*K10</f>
        <v>378.86666666666673</v>
      </c>
      <c r="M10" s="12">
        <f t="shared" si="2"/>
        <v>113.66000000000001</v>
      </c>
      <c r="N10" s="6">
        <v>2.2732000000000001</v>
      </c>
    </row>
    <row r="11" spans="1:14" x14ac:dyDescent="0.25">
      <c r="A11" s="7">
        <f t="shared" si="0"/>
        <v>50</v>
      </c>
      <c r="B11" s="8" t="s">
        <v>283</v>
      </c>
      <c r="C11" s="8" t="s">
        <v>30</v>
      </c>
      <c r="D11" s="8" t="s">
        <v>14</v>
      </c>
      <c r="E11" s="31" t="s">
        <v>161</v>
      </c>
      <c r="F11" s="8" t="s">
        <v>33</v>
      </c>
      <c r="G11" s="8" t="s">
        <v>23</v>
      </c>
      <c r="H11" s="8" t="s">
        <v>17</v>
      </c>
      <c r="I11" s="10">
        <v>50</v>
      </c>
      <c r="J11" s="8" t="s">
        <v>32</v>
      </c>
      <c r="K11" s="11">
        <f t="shared" si="1"/>
        <v>420.21666666666664</v>
      </c>
      <c r="L11" s="11">
        <f>I5*K11</f>
        <v>420.21666666666664</v>
      </c>
      <c r="M11" s="12">
        <f t="shared" si="2"/>
        <v>126.06499999999998</v>
      </c>
      <c r="N11" s="6">
        <v>2.5212999999999997</v>
      </c>
    </row>
    <row r="12" spans="1:14" x14ac:dyDescent="0.25">
      <c r="A12" s="7">
        <f t="shared" si="0"/>
        <v>50</v>
      </c>
      <c r="B12" s="8" t="s">
        <v>284</v>
      </c>
      <c r="C12" s="8" t="s">
        <v>30</v>
      </c>
      <c r="D12" s="8" t="s">
        <v>14</v>
      </c>
      <c r="E12" s="31" t="s">
        <v>157</v>
      </c>
      <c r="F12" s="8" t="s">
        <v>16</v>
      </c>
      <c r="G12" s="8" t="s">
        <v>15</v>
      </c>
      <c r="H12" s="8" t="s">
        <v>17</v>
      </c>
      <c r="I12" s="10">
        <v>50</v>
      </c>
      <c r="J12" s="8" t="s">
        <v>32</v>
      </c>
      <c r="K12" s="11">
        <f t="shared" si="1"/>
        <v>420.83333333333337</v>
      </c>
      <c r="L12" s="11">
        <f>I5*K12</f>
        <v>420.83333333333337</v>
      </c>
      <c r="M12" s="12">
        <f t="shared" si="2"/>
        <v>126.25</v>
      </c>
      <c r="N12" s="6">
        <v>2.5249999999999999</v>
      </c>
    </row>
    <row r="13" spans="1:14" x14ac:dyDescent="0.25">
      <c r="A13" s="7">
        <f t="shared" si="0"/>
        <v>50</v>
      </c>
      <c r="B13" s="8" t="s">
        <v>285</v>
      </c>
      <c r="C13" s="8" t="s">
        <v>30</v>
      </c>
      <c r="D13" s="8" t="s">
        <v>14</v>
      </c>
      <c r="E13" s="31" t="s">
        <v>162</v>
      </c>
      <c r="F13" s="8" t="s">
        <v>16</v>
      </c>
      <c r="G13" s="8" t="s">
        <v>17</v>
      </c>
      <c r="H13" s="8" t="s">
        <v>17</v>
      </c>
      <c r="I13" s="10">
        <v>50</v>
      </c>
      <c r="J13" s="8" t="s">
        <v>32</v>
      </c>
      <c r="K13" s="11">
        <f t="shared" si="1"/>
        <v>369.06666666666666</v>
      </c>
      <c r="L13" s="11">
        <f>I5*K13</f>
        <v>369.06666666666666</v>
      </c>
      <c r="M13" s="12">
        <f t="shared" si="2"/>
        <v>110.72</v>
      </c>
      <c r="N13" s="6">
        <v>2.2143999999999999</v>
      </c>
    </row>
    <row r="14" spans="1:14" x14ac:dyDescent="0.25">
      <c r="A14" s="7">
        <f t="shared" si="0"/>
        <v>50</v>
      </c>
      <c r="B14" s="8" t="s">
        <v>286</v>
      </c>
      <c r="C14" s="8" t="s">
        <v>30</v>
      </c>
      <c r="D14" s="8" t="s">
        <v>14</v>
      </c>
      <c r="E14" s="31" t="s">
        <v>163</v>
      </c>
      <c r="F14" s="8" t="s">
        <v>17</v>
      </c>
      <c r="G14" s="8" t="s">
        <v>15</v>
      </c>
      <c r="H14" s="8" t="s">
        <v>17</v>
      </c>
      <c r="I14" s="10">
        <v>50</v>
      </c>
      <c r="J14" s="8" t="s">
        <v>32</v>
      </c>
      <c r="K14" s="11">
        <f t="shared" si="1"/>
        <v>457.43333333333334</v>
      </c>
      <c r="L14" s="11">
        <f>I5*K14</f>
        <v>457.43333333333334</v>
      </c>
      <c r="M14" s="12">
        <f t="shared" si="2"/>
        <v>137.22999999999999</v>
      </c>
      <c r="N14" s="6">
        <v>2.7445999999999997</v>
      </c>
    </row>
    <row r="15" spans="1:14" x14ac:dyDescent="0.25">
      <c r="A15" s="7">
        <f t="shared" si="0"/>
        <v>50</v>
      </c>
      <c r="B15" s="8" t="s">
        <v>287</v>
      </c>
      <c r="C15" s="8" t="s">
        <v>30</v>
      </c>
      <c r="D15" s="8" t="s">
        <v>14</v>
      </c>
      <c r="E15" s="31" t="s">
        <v>165</v>
      </c>
      <c r="F15" s="8" t="s">
        <v>17</v>
      </c>
      <c r="G15" s="8" t="s">
        <v>20</v>
      </c>
      <c r="H15" s="8" t="s">
        <v>17</v>
      </c>
      <c r="I15" s="10">
        <v>50</v>
      </c>
      <c r="J15" s="8" t="s">
        <v>32</v>
      </c>
      <c r="K15" s="11">
        <f t="shared" si="1"/>
        <v>498.7833333333333</v>
      </c>
      <c r="L15" s="11">
        <f>I5*K15</f>
        <v>498.7833333333333</v>
      </c>
      <c r="M15" s="12">
        <f t="shared" si="2"/>
        <v>149.63499999999999</v>
      </c>
      <c r="N15" s="6">
        <v>2.9926999999999997</v>
      </c>
    </row>
    <row r="16" spans="1:14" x14ac:dyDescent="0.25">
      <c r="A16" s="7">
        <f t="shared" si="0"/>
        <v>50</v>
      </c>
      <c r="B16" s="8" t="s">
        <v>288</v>
      </c>
      <c r="C16" s="8" t="s">
        <v>30</v>
      </c>
      <c r="D16" s="8" t="s">
        <v>14</v>
      </c>
      <c r="E16" s="31" t="s">
        <v>166</v>
      </c>
      <c r="F16" s="8" t="s">
        <v>33</v>
      </c>
      <c r="G16" s="8" t="s">
        <v>16</v>
      </c>
      <c r="H16" s="8" t="s">
        <v>20</v>
      </c>
      <c r="I16" s="10">
        <v>50</v>
      </c>
      <c r="J16" s="8" t="s">
        <v>32</v>
      </c>
      <c r="K16" s="11">
        <f t="shared" si="1"/>
        <v>348.28333333333336</v>
      </c>
      <c r="L16" s="11">
        <f>I5*K16</f>
        <v>348.28333333333336</v>
      </c>
      <c r="M16" s="12">
        <f t="shared" si="2"/>
        <v>104.485</v>
      </c>
      <c r="N16" s="6">
        <v>2.0897000000000001</v>
      </c>
    </row>
    <row r="17" spans="1:14" x14ac:dyDescent="0.25">
      <c r="A17" s="7">
        <f t="shared" si="0"/>
        <v>50</v>
      </c>
      <c r="B17" s="8" t="s">
        <v>289</v>
      </c>
      <c r="C17" s="8" t="s">
        <v>30</v>
      </c>
      <c r="D17" s="8" t="s">
        <v>14</v>
      </c>
      <c r="E17" s="31" t="s">
        <v>164</v>
      </c>
      <c r="F17" s="8" t="s">
        <v>33</v>
      </c>
      <c r="G17" s="8" t="s">
        <v>17</v>
      </c>
      <c r="H17" s="8" t="s">
        <v>20</v>
      </c>
      <c r="I17" s="10">
        <v>50</v>
      </c>
      <c r="J17" s="8" t="s">
        <v>32</v>
      </c>
      <c r="K17" s="11">
        <f t="shared" si="1"/>
        <v>391.35</v>
      </c>
      <c r="L17" s="11">
        <f>I5*K17</f>
        <v>391.35</v>
      </c>
      <c r="M17" s="12">
        <f t="shared" si="2"/>
        <v>117.405</v>
      </c>
      <c r="N17" s="6">
        <v>2.3481000000000001</v>
      </c>
    </row>
    <row r="18" spans="1:14" x14ac:dyDescent="0.25">
      <c r="A18" s="7">
        <f t="shared" si="0"/>
        <v>50</v>
      </c>
      <c r="B18" s="8" t="s">
        <v>290</v>
      </c>
      <c r="C18" s="8" t="s">
        <v>30</v>
      </c>
      <c r="D18" s="8" t="s">
        <v>14</v>
      </c>
      <c r="E18" s="31" t="s">
        <v>167</v>
      </c>
      <c r="F18" s="8" t="s">
        <v>33</v>
      </c>
      <c r="G18" s="8" t="s">
        <v>15</v>
      </c>
      <c r="H18" s="8" t="s">
        <v>20</v>
      </c>
      <c r="I18" s="10">
        <v>50</v>
      </c>
      <c r="J18" s="8" t="s">
        <v>32</v>
      </c>
      <c r="K18" s="11">
        <f t="shared" si="1"/>
        <v>440.73333333333335</v>
      </c>
      <c r="L18" s="11">
        <f>I5*K18</f>
        <v>440.73333333333335</v>
      </c>
      <c r="M18" s="12">
        <f t="shared" si="2"/>
        <v>132.22</v>
      </c>
      <c r="N18" s="6">
        <v>2.6444000000000001</v>
      </c>
    </row>
    <row r="19" spans="1:14" x14ac:dyDescent="0.25">
      <c r="A19" s="7">
        <f t="shared" si="0"/>
        <v>50</v>
      </c>
      <c r="B19" s="8" t="s">
        <v>291</v>
      </c>
      <c r="C19" s="8" t="s">
        <v>30</v>
      </c>
      <c r="D19" s="8" t="s">
        <v>14</v>
      </c>
      <c r="E19" s="31" t="s">
        <v>168</v>
      </c>
      <c r="F19" s="8" t="s">
        <v>16</v>
      </c>
      <c r="G19" s="8" t="s">
        <v>15</v>
      </c>
      <c r="H19" s="8" t="s">
        <v>20</v>
      </c>
      <c r="I19" s="10">
        <v>50</v>
      </c>
      <c r="J19" s="8" t="s">
        <v>32</v>
      </c>
      <c r="K19" s="11">
        <f t="shared" si="1"/>
        <v>484.18333333333334</v>
      </c>
      <c r="L19" s="11">
        <f>I5*K19</f>
        <v>484.18333333333334</v>
      </c>
      <c r="M19" s="12">
        <f t="shared" si="2"/>
        <v>145.255</v>
      </c>
      <c r="N19" s="6">
        <v>2.9051</v>
      </c>
    </row>
    <row r="20" spans="1:14" x14ac:dyDescent="0.25">
      <c r="A20" s="7">
        <f t="shared" si="0"/>
        <v>50</v>
      </c>
      <c r="B20" s="8" t="s">
        <v>292</v>
      </c>
      <c r="C20" s="8" t="s">
        <v>30</v>
      </c>
      <c r="D20" s="8" t="s">
        <v>14</v>
      </c>
      <c r="E20" s="31" t="s">
        <v>169</v>
      </c>
      <c r="F20" s="8" t="s">
        <v>24</v>
      </c>
      <c r="G20" s="8" t="s">
        <v>17</v>
      </c>
      <c r="H20" s="8" t="s">
        <v>20</v>
      </c>
      <c r="I20" s="10">
        <v>50</v>
      </c>
      <c r="J20" s="8" t="s">
        <v>32</v>
      </c>
      <c r="K20" s="11">
        <f t="shared" si="1"/>
        <v>442.38333333333327</v>
      </c>
      <c r="L20" s="11">
        <f>I5*K20</f>
        <v>442.38333333333327</v>
      </c>
      <c r="M20" s="12">
        <f t="shared" si="2"/>
        <v>132.71499999999997</v>
      </c>
      <c r="N20" s="6">
        <v>2.6542999999999997</v>
      </c>
    </row>
    <row r="21" spans="1:14" x14ac:dyDescent="0.25">
      <c r="A21" s="7">
        <f t="shared" si="0"/>
        <v>50</v>
      </c>
      <c r="B21" s="8" t="s">
        <v>293</v>
      </c>
      <c r="C21" s="8" t="s">
        <v>30</v>
      </c>
      <c r="D21" s="8" t="s">
        <v>14</v>
      </c>
      <c r="E21" s="31" t="s">
        <v>170</v>
      </c>
      <c r="F21" s="8" t="s">
        <v>17</v>
      </c>
      <c r="G21" s="8" t="s">
        <v>15</v>
      </c>
      <c r="H21" s="8" t="s">
        <v>20</v>
      </c>
      <c r="I21" s="10">
        <v>50</v>
      </c>
      <c r="J21" s="8" t="s">
        <v>32</v>
      </c>
      <c r="K21" s="11">
        <f t="shared" si="1"/>
        <v>527.25000000000011</v>
      </c>
      <c r="L21" s="11">
        <f>I5*K21</f>
        <v>527.25000000000011</v>
      </c>
      <c r="M21" s="12">
        <f t="shared" si="2"/>
        <v>158.17500000000001</v>
      </c>
      <c r="N21" s="6">
        <v>3.1635</v>
      </c>
    </row>
    <row r="22" spans="1:14" x14ac:dyDescent="0.25">
      <c r="A22" s="7">
        <f t="shared" si="0"/>
        <v>50</v>
      </c>
      <c r="B22" s="8" t="s">
        <v>294</v>
      </c>
      <c r="C22" s="8" t="s">
        <v>30</v>
      </c>
      <c r="D22" s="8" t="s">
        <v>14</v>
      </c>
      <c r="E22" s="31" t="s">
        <v>172</v>
      </c>
      <c r="F22" s="8" t="s">
        <v>17</v>
      </c>
      <c r="G22" s="8" t="s">
        <v>20</v>
      </c>
      <c r="H22" s="8" t="s">
        <v>20</v>
      </c>
      <c r="I22" s="10">
        <v>50</v>
      </c>
      <c r="J22" s="8" t="s">
        <v>32</v>
      </c>
      <c r="K22" s="11">
        <f t="shared" si="1"/>
        <v>573.0333333333333</v>
      </c>
      <c r="L22" s="11">
        <f>I5*K22</f>
        <v>573.0333333333333</v>
      </c>
      <c r="M22" s="12">
        <f t="shared" si="2"/>
        <v>171.91</v>
      </c>
      <c r="N22" s="6">
        <v>3.4382000000000001</v>
      </c>
    </row>
    <row r="23" spans="1:14" x14ac:dyDescent="0.25">
      <c r="A23" s="7">
        <f t="shared" si="0"/>
        <v>50</v>
      </c>
      <c r="B23" s="8" t="s">
        <v>295</v>
      </c>
      <c r="C23" s="8" t="s">
        <v>30</v>
      </c>
      <c r="D23" s="8" t="s">
        <v>14</v>
      </c>
      <c r="E23" s="31" t="s">
        <v>171</v>
      </c>
      <c r="F23" s="8" t="s">
        <v>33</v>
      </c>
      <c r="G23" s="8" t="s">
        <v>16</v>
      </c>
      <c r="H23" s="8" t="s">
        <v>27</v>
      </c>
      <c r="I23" s="10">
        <v>50</v>
      </c>
      <c r="J23" s="8" t="s">
        <v>32</v>
      </c>
      <c r="K23" s="11">
        <f t="shared" si="1"/>
        <v>454.01666666666665</v>
      </c>
      <c r="L23" s="11">
        <f>I5*K23</f>
        <v>454.01666666666665</v>
      </c>
      <c r="M23" s="12">
        <f t="shared" si="2"/>
        <v>136.20499999999998</v>
      </c>
      <c r="N23" s="6">
        <v>2.7241</v>
      </c>
    </row>
    <row r="24" spans="1:14" x14ac:dyDescent="0.25">
      <c r="A24" s="7">
        <f t="shared" si="0"/>
        <v>50</v>
      </c>
      <c r="B24" s="8" t="s">
        <v>296</v>
      </c>
      <c r="C24" s="8" t="s">
        <v>30</v>
      </c>
      <c r="D24" s="8" t="s">
        <v>14</v>
      </c>
      <c r="E24" s="31" t="s">
        <v>173</v>
      </c>
      <c r="F24" s="8" t="s">
        <v>33</v>
      </c>
      <c r="G24" s="8" t="s">
        <v>17</v>
      </c>
      <c r="H24" s="8" t="s">
        <v>27</v>
      </c>
      <c r="I24" s="10">
        <v>50</v>
      </c>
      <c r="J24" s="8" t="s">
        <v>32</v>
      </c>
      <c r="K24" s="11">
        <f t="shared" si="1"/>
        <v>499.13333333333338</v>
      </c>
      <c r="L24" s="11">
        <f>+I5*K24</f>
        <v>499.13333333333338</v>
      </c>
      <c r="M24" s="12">
        <f t="shared" si="2"/>
        <v>149.74</v>
      </c>
      <c r="N24" s="6">
        <v>2.9948000000000001</v>
      </c>
    </row>
    <row r="25" spans="1:14" x14ac:dyDescent="0.25">
      <c r="A25" s="7">
        <f t="shared" si="0"/>
        <v>50</v>
      </c>
      <c r="B25" s="8" t="s">
        <v>297</v>
      </c>
      <c r="C25" s="8" t="s">
        <v>30</v>
      </c>
      <c r="D25" s="8" t="s">
        <v>14</v>
      </c>
      <c r="E25" s="31" t="s">
        <v>174</v>
      </c>
      <c r="F25" s="8" t="s">
        <v>33</v>
      </c>
      <c r="G25" s="8" t="s">
        <v>15</v>
      </c>
      <c r="H25" s="8" t="s">
        <v>27</v>
      </c>
      <c r="I25" s="10">
        <v>50</v>
      </c>
      <c r="J25" s="8" t="s">
        <v>32</v>
      </c>
      <c r="K25" s="11">
        <f t="shared" si="1"/>
        <v>553.50000000000011</v>
      </c>
      <c r="L25" s="11">
        <f>+I5*K25</f>
        <v>553.50000000000011</v>
      </c>
      <c r="M25" s="12">
        <f t="shared" si="2"/>
        <v>166.05</v>
      </c>
      <c r="N25" s="6">
        <v>3.3210000000000002</v>
      </c>
    </row>
    <row r="26" spans="1:14" x14ac:dyDescent="0.25">
      <c r="A26" s="7">
        <f t="shared" si="0"/>
        <v>50</v>
      </c>
      <c r="B26" s="8" t="s">
        <v>298</v>
      </c>
      <c r="C26" s="8" t="s">
        <v>30</v>
      </c>
      <c r="D26" s="8" t="s">
        <v>14</v>
      </c>
      <c r="E26" s="31" t="s">
        <v>175</v>
      </c>
      <c r="F26" s="8" t="s">
        <v>33</v>
      </c>
      <c r="G26" s="8" t="s">
        <v>20</v>
      </c>
      <c r="H26" s="8" t="s">
        <v>27</v>
      </c>
      <c r="I26" s="10">
        <v>50</v>
      </c>
      <c r="J26" s="8" t="s">
        <v>32</v>
      </c>
      <c r="K26" s="11">
        <f t="shared" si="1"/>
        <v>613.73333333333335</v>
      </c>
      <c r="L26" s="11">
        <f>I5*K26</f>
        <v>613.73333333333335</v>
      </c>
      <c r="M26" s="12">
        <f t="shared" si="2"/>
        <v>184.12</v>
      </c>
      <c r="N26" s="6">
        <v>3.6823999999999999</v>
      </c>
    </row>
    <row r="27" spans="1:14" x14ac:dyDescent="0.25">
      <c r="A27" s="7">
        <f t="shared" si="0"/>
        <v>50</v>
      </c>
      <c r="B27" s="8" t="s">
        <v>299</v>
      </c>
      <c r="C27" s="8" t="s">
        <v>30</v>
      </c>
      <c r="D27" s="8" t="s">
        <v>14</v>
      </c>
      <c r="E27" s="31" t="s">
        <v>176</v>
      </c>
      <c r="F27" s="8" t="s">
        <v>16</v>
      </c>
      <c r="G27" s="8" t="s">
        <v>15</v>
      </c>
      <c r="H27" s="8" t="s">
        <v>27</v>
      </c>
      <c r="I27" s="10">
        <v>50</v>
      </c>
      <c r="J27" s="8" t="s">
        <v>32</v>
      </c>
      <c r="K27" s="11">
        <f t="shared" si="1"/>
        <v>585.28333333333342</v>
      </c>
      <c r="L27" s="11">
        <f>I5*K27</f>
        <v>585.28333333333342</v>
      </c>
      <c r="M27" s="12">
        <f t="shared" si="2"/>
        <v>175.58500000000001</v>
      </c>
      <c r="N27" s="6">
        <v>3.5117000000000003</v>
      </c>
    </row>
    <row r="28" spans="1:14" x14ac:dyDescent="0.25">
      <c r="A28" s="7">
        <f t="shared" si="0"/>
        <v>50</v>
      </c>
      <c r="B28" s="8" t="s">
        <v>300</v>
      </c>
      <c r="C28" s="8" t="s">
        <v>30</v>
      </c>
      <c r="D28" s="8" t="s">
        <v>14</v>
      </c>
      <c r="E28" s="31" t="s">
        <v>177</v>
      </c>
      <c r="F28" s="8" t="s">
        <v>24</v>
      </c>
      <c r="G28" s="8" t="s">
        <v>17</v>
      </c>
      <c r="H28" s="8" t="s">
        <v>27</v>
      </c>
      <c r="I28" s="10">
        <v>50</v>
      </c>
      <c r="J28" s="8" t="s">
        <v>32</v>
      </c>
      <c r="K28" s="11">
        <f t="shared" si="1"/>
        <v>530.91666666666663</v>
      </c>
      <c r="L28" s="11">
        <f>I5*K28</f>
        <v>530.91666666666663</v>
      </c>
      <c r="M28" s="12">
        <f t="shared" si="2"/>
        <v>159.27499999999998</v>
      </c>
      <c r="N28" s="6">
        <v>3.1854999999999998</v>
      </c>
    </row>
    <row r="29" spans="1:14" x14ac:dyDescent="0.25">
      <c r="A29" s="7">
        <f t="shared" si="0"/>
        <v>50</v>
      </c>
      <c r="B29" s="8" t="s">
        <v>301</v>
      </c>
      <c r="C29" s="8" t="s">
        <v>30</v>
      </c>
      <c r="D29" s="8" t="s">
        <v>14</v>
      </c>
      <c r="E29" s="31" t="s">
        <v>178</v>
      </c>
      <c r="F29" s="8" t="s">
        <v>35</v>
      </c>
      <c r="G29" s="8" t="s">
        <v>34</v>
      </c>
      <c r="H29" s="8" t="s">
        <v>27</v>
      </c>
      <c r="I29" s="10">
        <v>50</v>
      </c>
      <c r="J29" s="8" t="s">
        <v>32</v>
      </c>
      <c r="K29" s="11">
        <f t="shared" si="1"/>
        <v>630.40000000000009</v>
      </c>
      <c r="L29" s="11">
        <f>I5*K29</f>
        <v>630.40000000000009</v>
      </c>
      <c r="M29" s="12">
        <f t="shared" si="2"/>
        <v>189.12000000000003</v>
      </c>
      <c r="N29" s="6">
        <v>3.7824000000000004</v>
      </c>
    </row>
    <row r="30" spans="1:14" x14ac:dyDescent="0.25">
      <c r="A30" s="7">
        <f t="shared" si="0"/>
        <v>50</v>
      </c>
      <c r="B30" s="8" t="s">
        <v>302</v>
      </c>
      <c r="C30" s="8" t="s">
        <v>30</v>
      </c>
      <c r="D30" s="8" t="s">
        <v>14</v>
      </c>
      <c r="E30" s="31" t="s">
        <v>179</v>
      </c>
      <c r="F30" s="8" t="s">
        <v>35</v>
      </c>
      <c r="G30" s="8" t="s">
        <v>20</v>
      </c>
      <c r="H30" s="8" t="s">
        <v>27</v>
      </c>
      <c r="I30" s="10">
        <v>50</v>
      </c>
      <c r="J30" s="8" t="s">
        <v>32</v>
      </c>
      <c r="K30" s="11">
        <f t="shared" si="1"/>
        <v>690.63333333333344</v>
      </c>
      <c r="L30" s="11">
        <f>I5*K30</f>
        <v>690.63333333333344</v>
      </c>
      <c r="M30" s="12">
        <f t="shared" si="2"/>
        <v>207.19000000000003</v>
      </c>
      <c r="N30" s="6">
        <v>4.1438000000000006</v>
      </c>
    </row>
    <row r="31" spans="1:14" x14ac:dyDescent="0.25">
      <c r="A31" s="7">
        <f t="shared" si="0"/>
        <v>50</v>
      </c>
      <c r="B31" s="8" t="s">
        <v>303</v>
      </c>
      <c r="C31" s="8" t="s">
        <v>30</v>
      </c>
      <c r="D31" s="8" t="s">
        <v>14</v>
      </c>
      <c r="E31" s="31" t="s">
        <v>180</v>
      </c>
      <c r="F31" s="8" t="s">
        <v>24</v>
      </c>
      <c r="G31" s="8" t="s">
        <v>20</v>
      </c>
      <c r="H31" s="8" t="s">
        <v>27</v>
      </c>
      <c r="I31" s="10">
        <v>50</v>
      </c>
      <c r="J31" s="8" t="s">
        <v>32</v>
      </c>
      <c r="K31" s="11">
        <f t="shared" si="1"/>
        <v>645.51666666666665</v>
      </c>
      <c r="L31" s="11">
        <f>I5*K31</f>
        <v>645.51666666666665</v>
      </c>
      <c r="M31" s="12">
        <f t="shared" si="2"/>
        <v>193.655</v>
      </c>
      <c r="N31" s="6">
        <v>3.8731</v>
      </c>
    </row>
    <row r="32" spans="1:14" x14ac:dyDescent="0.25">
      <c r="A32" s="7">
        <f t="shared" si="0"/>
        <v>50</v>
      </c>
      <c r="B32" s="8" t="s">
        <v>304</v>
      </c>
      <c r="C32" s="8" t="s">
        <v>30</v>
      </c>
      <c r="D32" s="8" t="s">
        <v>14</v>
      </c>
      <c r="E32" s="31" t="s">
        <v>181</v>
      </c>
      <c r="F32" s="8" t="s">
        <v>24</v>
      </c>
      <c r="G32" s="8" t="s">
        <v>21</v>
      </c>
      <c r="H32" s="8" t="s">
        <v>27</v>
      </c>
      <c r="I32" s="10">
        <v>50</v>
      </c>
      <c r="J32" s="8" t="s">
        <v>32</v>
      </c>
      <c r="K32" s="11">
        <f t="shared" si="1"/>
        <v>656.00000000000011</v>
      </c>
      <c r="L32" s="11">
        <f>I5*K32</f>
        <v>656.00000000000011</v>
      </c>
      <c r="M32" s="12">
        <f t="shared" ref="M32:M59" si="3">N32*I32</f>
        <v>196.8</v>
      </c>
      <c r="N32" s="6">
        <v>3.9359999999999999</v>
      </c>
    </row>
    <row r="33" spans="1:14" x14ac:dyDescent="0.25">
      <c r="A33" s="7">
        <f t="shared" ref="A33:A59" si="4">I33</f>
        <v>50</v>
      </c>
      <c r="B33" s="8" t="s">
        <v>305</v>
      </c>
      <c r="C33" s="8" t="s">
        <v>30</v>
      </c>
      <c r="D33" s="8" t="s">
        <v>14</v>
      </c>
      <c r="E33" s="31" t="s">
        <v>182</v>
      </c>
      <c r="F33" s="8" t="s">
        <v>17</v>
      </c>
      <c r="G33" s="8" t="s">
        <v>22</v>
      </c>
      <c r="H33" s="8" t="s">
        <v>27</v>
      </c>
      <c r="I33" s="10">
        <v>50</v>
      </c>
      <c r="J33" s="8" t="s">
        <v>32</v>
      </c>
      <c r="K33" s="11">
        <f t="shared" si="1"/>
        <v>968.16666666666663</v>
      </c>
      <c r="L33" s="11">
        <f>I5*K33</f>
        <v>968.16666666666663</v>
      </c>
      <c r="M33" s="12">
        <f t="shared" si="3"/>
        <v>290.45</v>
      </c>
      <c r="N33" s="6">
        <v>5.8090000000000002</v>
      </c>
    </row>
    <row r="34" spans="1:14" x14ac:dyDescent="0.25">
      <c r="A34" s="7">
        <f t="shared" si="4"/>
        <v>50</v>
      </c>
      <c r="B34" s="8" t="s">
        <v>306</v>
      </c>
      <c r="C34" s="8" t="s">
        <v>30</v>
      </c>
      <c r="D34" s="8" t="s">
        <v>14</v>
      </c>
      <c r="E34" s="31" t="s">
        <v>183</v>
      </c>
      <c r="F34" s="8" t="s">
        <v>21</v>
      </c>
      <c r="G34" s="8" t="s">
        <v>22</v>
      </c>
      <c r="H34" s="8" t="s">
        <v>27</v>
      </c>
      <c r="I34" s="10">
        <v>50</v>
      </c>
      <c r="J34" s="8" t="s">
        <v>32</v>
      </c>
      <c r="K34" s="11">
        <f t="shared" si="1"/>
        <v>1593.5</v>
      </c>
      <c r="L34" s="11">
        <f>I5*K34</f>
        <v>1593.5</v>
      </c>
      <c r="M34" s="12">
        <f t="shared" si="3"/>
        <v>478.05</v>
      </c>
      <c r="N34" s="6">
        <v>9.5609999999999999</v>
      </c>
    </row>
    <row r="35" spans="1:14" x14ac:dyDescent="0.25">
      <c r="A35" s="7">
        <f t="shared" si="4"/>
        <v>50</v>
      </c>
      <c r="B35" s="8" t="s">
        <v>331</v>
      </c>
      <c r="C35" s="8" t="s">
        <v>30</v>
      </c>
      <c r="D35" s="8" t="s">
        <v>14</v>
      </c>
      <c r="E35" s="31" t="s">
        <v>184</v>
      </c>
      <c r="F35" s="8" t="s">
        <v>15</v>
      </c>
      <c r="G35" s="8" t="s">
        <v>22</v>
      </c>
      <c r="H35" s="8" t="s">
        <v>27</v>
      </c>
      <c r="I35" s="10">
        <v>50</v>
      </c>
      <c r="J35" s="8" t="s">
        <v>32</v>
      </c>
      <c r="K35" s="11">
        <f t="shared" si="1"/>
        <v>1415</v>
      </c>
      <c r="L35" s="11">
        <f>I5*K35</f>
        <v>1415</v>
      </c>
      <c r="M35" s="12">
        <f t="shared" si="3"/>
        <v>424.5</v>
      </c>
      <c r="N35" s="6">
        <v>8.49</v>
      </c>
    </row>
    <row r="36" spans="1:14" x14ac:dyDescent="0.25">
      <c r="A36" s="7">
        <f t="shared" si="4"/>
        <v>50</v>
      </c>
      <c r="B36" s="8" t="s">
        <v>307</v>
      </c>
      <c r="C36" s="8" t="s">
        <v>30</v>
      </c>
      <c r="D36" s="8" t="s">
        <v>114</v>
      </c>
      <c r="E36" t="s">
        <v>158</v>
      </c>
      <c r="F36" s="8" t="s">
        <v>31</v>
      </c>
      <c r="G36" s="8" t="s">
        <v>16</v>
      </c>
      <c r="H36" s="8" t="s">
        <v>17</v>
      </c>
      <c r="I36" s="10">
        <v>50</v>
      </c>
      <c r="J36" s="8" t="s">
        <v>32</v>
      </c>
      <c r="K36" s="11">
        <f t="shared" si="1"/>
        <v>329.01666666666665</v>
      </c>
      <c r="L36" s="11">
        <f>I5*K36</f>
        <v>329.01666666666665</v>
      </c>
      <c r="M36" s="12">
        <f t="shared" si="3"/>
        <v>98.704999999999998</v>
      </c>
      <c r="N36" s="6">
        <v>1.9741</v>
      </c>
    </row>
    <row r="37" spans="1:14" x14ac:dyDescent="0.25">
      <c r="A37" s="7">
        <f t="shared" si="4"/>
        <v>50</v>
      </c>
      <c r="B37" s="8" t="s">
        <v>308</v>
      </c>
      <c r="C37" s="8" t="s">
        <v>30</v>
      </c>
      <c r="D37" s="8" t="s">
        <v>114</v>
      </c>
      <c r="E37" s="31" t="s">
        <v>185</v>
      </c>
      <c r="F37" s="8" t="s">
        <v>33</v>
      </c>
      <c r="G37" s="8" t="s">
        <v>17</v>
      </c>
      <c r="H37" s="8" t="s">
        <v>17</v>
      </c>
      <c r="I37" s="10">
        <v>50</v>
      </c>
      <c r="J37" s="8" t="s">
        <v>32</v>
      </c>
      <c r="K37" s="11">
        <f t="shared" si="1"/>
        <v>364.66666666666663</v>
      </c>
      <c r="L37" s="11">
        <f>I5*K37</f>
        <v>364.66666666666663</v>
      </c>
      <c r="M37" s="12">
        <f t="shared" si="3"/>
        <v>109.39999999999999</v>
      </c>
      <c r="N37" s="6">
        <v>2.1879999999999997</v>
      </c>
    </row>
    <row r="38" spans="1:14" x14ac:dyDescent="0.25">
      <c r="A38" s="7">
        <f t="shared" si="4"/>
        <v>50</v>
      </c>
      <c r="B38" s="8" t="s">
        <v>309</v>
      </c>
      <c r="C38" s="8" t="s">
        <v>30</v>
      </c>
      <c r="D38" s="8" t="s">
        <v>114</v>
      </c>
      <c r="E38" s="31" t="s">
        <v>186</v>
      </c>
      <c r="F38" s="8" t="s">
        <v>33</v>
      </c>
      <c r="G38" s="8" t="s">
        <v>15</v>
      </c>
      <c r="H38" s="8" t="s">
        <v>17</v>
      </c>
      <c r="I38" s="10">
        <v>50</v>
      </c>
      <c r="J38" s="8" t="s">
        <v>32</v>
      </c>
      <c r="K38" s="11">
        <f t="shared" si="1"/>
        <v>411.63333333333338</v>
      </c>
      <c r="L38" s="11">
        <f>I5*K38</f>
        <v>411.63333333333338</v>
      </c>
      <c r="M38" s="12">
        <f t="shared" si="3"/>
        <v>123.49000000000001</v>
      </c>
      <c r="N38" s="6">
        <v>2.4698000000000002</v>
      </c>
    </row>
    <row r="39" spans="1:14" x14ac:dyDescent="0.25">
      <c r="A39" s="7">
        <f t="shared" si="4"/>
        <v>50</v>
      </c>
      <c r="B39" s="8" t="s">
        <v>310</v>
      </c>
      <c r="C39" s="8" t="s">
        <v>30</v>
      </c>
      <c r="D39" s="8" t="s">
        <v>114</v>
      </c>
      <c r="E39" s="31" t="s">
        <v>187</v>
      </c>
      <c r="F39" s="8" t="s">
        <v>33</v>
      </c>
      <c r="G39" s="8" t="s">
        <v>23</v>
      </c>
      <c r="H39" s="8" t="s">
        <v>17</v>
      </c>
      <c r="I39" s="10">
        <v>50</v>
      </c>
      <c r="J39" s="8" t="s">
        <v>32</v>
      </c>
      <c r="K39" s="11">
        <f t="shared" si="1"/>
        <v>464.98333333333335</v>
      </c>
      <c r="L39" s="11">
        <f>I5*K39</f>
        <v>464.98333333333335</v>
      </c>
      <c r="M39" s="12">
        <f t="shared" si="3"/>
        <v>139.495</v>
      </c>
      <c r="N39" s="6">
        <v>2.7898999999999998</v>
      </c>
    </row>
    <row r="40" spans="1:14" x14ac:dyDescent="0.25">
      <c r="A40" s="7">
        <f t="shared" si="4"/>
        <v>50</v>
      </c>
      <c r="B40" s="8" t="s">
        <v>311</v>
      </c>
      <c r="C40" s="8" t="s">
        <v>30</v>
      </c>
      <c r="D40" s="8" t="s">
        <v>114</v>
      </c>
      <c r="E40" s="31" t="s">
        <v>188</v>
      </c>
      <c r="F40" s="8" t="s">
        <v>16</v>
      </c>
      <c r="G40" s="8" t="s">
        <v>15</v>
      </c>
      <c r="H40" s="8" t="s">
        <v>17</v>
      </c>
      <c r="I40" s="10">
        <v>50</v>
      </c>
      <c r="J40" s="8" t="s">
        <v>32</v>
      </c>
      <c r="K40" s="11">
        <f t="shared" si="1"/>
        <v>460.9500000000001</v>
      </c>
      <c r="L40" s="11">
        <f>I5*K40</f>
        <v>460.9500000000001</v>
      </c>
      <c r="M40" s="12">
        <f t="shared" si="3"/>
        <v>138.28500000000003</v>
      </c>
      <c r="N40" s="6">
        <v>2.7657000000000003</v>
      </c>
    </row>
    <row r="41" spans="1:14" x14ac:dyDescent="0.25">
      <c r="A41" s="7">
        <f t="shared" si="4"/>
        <v>50</v>
      </c>
      <c r="B41" s="8" t="s">
        <v>312</v>
      </c>
      <c r="C41" s="8" t="s">
        <v>30</v>
      </c>
      <c r="D41" s="8" t="s">
        <v>114</v>
      </c>
      <c r="E41" s="31" t="s">
        <v>189</v>
      </c>
      <c r="F41" s="8" t="s">
        <v>16</v>
      </c>
      <c r="G41" s="8" t="s">
        <v>17</v>
      </c>
      <c r="H41" s="8" t="s">
        <v>17</v>
      </c>
      <c r="I41" s="10">
        <v>50</v>
      </c>
      <c r="J41" s="8" t="s">
        <v>32</v>
      </c>
      <c r="K41" s="11">
        <f t="shared" si="1"/>
        <v>405.81666666666666</v>
      </c>
      <c r="L41" s="11">
        <f>I5*K41</f>
        <v>405.81666666666666</v>
      </c>
      <c r="M41" s="12">
        <f t="shared" si="3"/>
        <v>121.74499999999999</v>
      </c>
      <c r="N41" s="6">
        <v>2.4348999999999998</v>
      </c>
    </row>
    <row r="42" spans="1:14" x14ac:dyDescent="0.25">
      <c r="A42" s="7">
        <f t="shared" si="4"/>
        <v>50</v>
      </c>
      <c r="B42" s="8" t="s">
        <v>313</v>
      </c>
      <c r="C42" s="8" t="s">
        <v>30</v>
      </c>
      <c r="D42" s="8" t="s">
        <v>114</v>
      </c>
      <c r="E42" s="31" t="s">
        <v>190</v>
      </c>
      <c r="F42" s="8" t="s">
        <v>17</v>
      </c>
      <c r="G42" s="8" t="s">
        <v>15</v>
      </c>
      <c r="H42" s="8" t="s">
        <v>17</v>
      </c>
      <c r="I42" s="10">
        <v>50</v>
      </c>
      <c r="J42" s="8" t="s">
        <v>32</v>
      </c>
      <c r="K42" s="11">
        <f t="shared" si="1"/>
        <v>496.59999999999997</v>
      </c>
      <c r="L42" s="11">
        <f>I5*K42</f>
        <v>496.59999999999997</v>
      </c>
      <c r="M42" s="12">
        <f t="shared" si="3"/>
        <v>148.97999999999999</v>
      </c>
      <c r="N42" s="6">
        <v>2.9796</v>
      </c>
    </row>
    <row r="43" spans="1:14" x14ac:dyDescent="0.25">
      <c r="A43" s="7">
        <f t="shared" si="4"/>
        <v>50</v>
      </c>
      <c r="B43" s="8" t="s">
        <v>314</v>
      </c>
      <c r="C43" s="8" t="s">
        <v>30</v>
      </c>
      <c r="D43" s="8" t="s">
        <v>114</v>
      </c>
      <c r="E43" s="31" t="s">
        <v>191</v>
      </c>
      <c r="F43" s="8" t="s">
        <v>17</v>
      </c>
      <c r="G43" s="8" t="s">
        <v>20</v>
      </c>
      <c r="H43" s="8" t="s">
        <v>17</v>
      </c>
      <c r="I43" s="10">
        <v>50</v>
      </c>
      <c r="J43" s="8" t="s">
        <v>32</v>
      </c>
      <c r="K43" s="11">
        <f t="shared" si="1"/>
        <v>541.7833333333333</v>
      </c>
      <c r="L43" s="11">
        <f>I5*K43</f>
        <v>541.7833333333333</v>
      </c>
      <c r="M43" s="12">
        <f t="shared" si="3"/>
        <v>162.535</v>
      </c>
      <c r="N43" s="6">
        <v>3.2507000000000001</v>
      </c>
    </row>
    <row r="44" spans="1:14" x14ac:dyDescent="0.25">
      <c r="A44" s="7">
        <f t="shared" si="4"/>
        <v>50</v>
      </c>
      <c r="B44" s="8" t="s">
        <v>315</v>
      </c>
      <c r="C44" s="8" t="s">
        <v>30</v>
      </c>
      <c r="D44" s="8" t="s">
        <v>114</v>
      </c>
      <c r="E44" s="31" t="s">
        <v>166</v>
      </c>
      <c r="F44" s="8" t="s">
        <v>33</v>
      </c>
      <c r="G44" s="8" t="s">
        <v>16</v>
      </c>
      <c r="H44" s="8" t="s">
        <v>20</v>
      </c>
      <c r="I44" s="10">
        <v>50</v>
      </c>
      <c r="J44" s="8" t="s">
        <v>32</v>
      </c>
      <c r="K44" s="11">
        <f t="shared" si="1"/>
        <v>425.35000000000008</v>
      </c>
      <c r="L44" s="11">
        <f>I5*K44</f>
        <v>425.35000000000008</v>
      </c>
      <c r="M44" s="12">
        <f t="shared" si="3"/>
        <v>127.60500000000002</v>
      </c>
      <c r="N44" s="6">
        <v>2.5521000000000003</v>
      </c>
    </row>
    <row r="45" spans="1:14" x14ac:dyDescent="0.25">
      <c r="A45" s="7">
        <f t="shared" si="4"/>
        <v>50</v>
      </c>
      <c r="B45" s="8" t="s">
        <v>316</v>
      </c>
      <c r="C45" s="8" t="s">
        <v>30</v>
      </c>
      <c r="D45" s="8" t="s">
        <v>114</v>
      </c>
      <c r="E45" s="31" t="s">
        <v>164</v>
      </c>
      <c r="F45" s="8" t="s">
        <v>33</v>
      </c>
      <c r="G45" s="8" t="s">
        <v>17</v>
      </c>
      <c r="H45" s="8" t="s">
        <v>20</v>
      </c>
      <c r="I45" s="10">
        <v>50</v>
      </c>
      <c r="J45" s="8" t="s">
        <v>32</v>
      </c>
      <c r="K45" s="11">
        <f t="shared" si="1"/>
        <v>505.50000000000006</v>
      </c>
      <c r="L45" s="11">
        <f>I5*K45</f>
        <v>505.50000000000006</v>
      </c>
      <c r="M45" s="12">
        <f t="shared" si="3"/>
        <v>151.65</v>
      </c>
      <c r="N45" s="6">
        <v>3.0329999999999999</v>
      </c>
    </row>
    <row r="46" spans="1:14" x14ac:dyDescent="0.25">
      <c r="A46" s="7">
        <f t="shared" si="4"/>
        <v>50</v>
      </c>
      <c r="B46" s="8" t="s">
        <v>317</v>
      </c>
      <c r="C46" s="8" t="s">
        <v>30</v>
      </c>
      <c r="D46" s="8" t="s">
        <v>114</v>
      </c>
      <c r="E46" s="31" t="s">
        <v>167</v>
      </c>
      <c r="F46" s="8" t="s">
        <v>33</v>
      </c>
      <c r="G46" s="8" t="s">
        <v>15</v>
      </c>
      <c r="H46" s="8" t="s">
        <v>20</v>
      </c>
      <c r="I46" s="10">
        <v>50</v>
      </c>
      <c r="J46" s="8" t="s">
        <v>32</v>
      </c>
      <c r="K46" s="11">
        <f t="shared" si="1"/>
        <v>562.9666666666667</v>
      </c>
      <c r="L46" s="11">
        <f>I5*K46</f>
        <v>562.9666666666667</v>
      </c>
      <c r="M46" s="12">
        <f t="shared" si="3"/>
        <v>168.89</v>
      </c>
      <c r="N46" s="6">
        <v>3.3777999999999997</v>
      </c>
    </row>
    <row r="47" spans="1:14" x14ac:dyDescent="0.25">
      <c r="A47" s="7">
        <f t="shared" si="4"/>
        <v>50</v>
      </c>
      <c r="B47" s="8" t="s">
        <v>318</v>
      </c>
      <c r="C47" s="8" t="s">
        <v>30</v>
      </c>
      <c r="D47" s="8" t="s">
        <v>114</v>
      </c>
      <c r="E47" s="31" t="s">
        <v>168</v>
      </c>
      <c r="F47" s="8" t="s">
        <v>16</v>
      </c>
      <c r="G47" s="8" t="s">
        <v>15</v>
      </c>
      <c r="H47" s="8" t="s">
        <v>20</v>
      </c>
      <c r="I47" s="10">
        <v>50</v>
      </c>
      <c r="J47" s="8" t="s">
        <v>32</v>
      </c>
      <c r="K47" s="11">
        <f t="shared" si="1"/>
        <v>602.7833333333333</v>
      </c>
      <c r="L47" s="11">
        <f>I5*K47</f>
        <v>602.7833333333333</v>
      </c>
      <c r="M47" s="12">
        <f t="shared" si="3"/>
        <v>180.83499999999998</v>
      </c>
      <c r="N47" s="6">
        <v>3.6166999999999998</v>
      </c>
    </row>
    <row r="48" spans="1:14" x14ac:dyDescent="0.25">
      <c r="A48" s="7">
        <f t="shared" si="4"/>
        <v>50</v>
      </c>
      <c r="B48" s="8" t="s">
        <v>319</v>
      </c>
      <c r="C48" s="8" t="s">
        <v>30</v>
      </c>
      <c r="D48" s="8" t="s">
        <v>114</v>
      </c>
      <c r="E48" s="31" t="s">
        <v>192</v>
      </c>
      <c r="F48" s="8" t="s">
        <v>24</v>
      </c>
      <c r="G48" s="8" t="s">
        <v>17</v>
      </c>
      <c r="H48" s="8" t="s">
        <v>20</v>
      </c>
      <c r="I48" s="10">
        <v>50</v>
      </c>
      <c r="J48" s="8" t="s">
        <v>32</v>
      </c>
      <c r="K48" s="11">
        <f t="shared" si="1"/>
        <v>545.31666666666672</v>
      </c>
      <c r="L48" s="11">
        <f>I5*K48</f>
        <v>545.31666666666672</v>
      </c>
      <c r="M48" s="12">
        <f t="shared" si="3"/>
        <v>163.595</v>
      </c>
      <c r="N48" s="6">
        <v>3.2719</v>
      </c>
    </row>
    <row r="49" spans="1:14" x14ac:dyDescent="0.25">
      <c r="A49" s="7">
        <f t="shared" si="4"/>
        <v>50</v>
      </c>
      <c r="B49" s="27" t="s">
        <v>320</v>
      </c>
      <c r="C49" s="27" t="s">
        <v>30</v>
      </c>
      <c r="D49" s="8" t="s">
        <v>114</v>
      </c>
      <c r="E49" s="31" t="s">
        <v>193</v>
      </c>
      <c r="F49" s="8" t="s">
        <v>17</v>
      </c>
      <c r="G49" s="8" t="s">
        <v>15</v>
      </c>
      <c r="H49" s="8" t="s">
        <v>20</v>
      </c>
      <c r="I49" s="10">
        <v>50</v>
      </c>
      <c r="J49" s="8" t="s">
        <v>32</v>
      </c>
      <c r="K49" s="11">
        <f t="shared" si="1"/>
        <v>682.93333333333339</v>
      </c>
      <c r="L49" s="11">
        <f>I5*K49</f>
        <v>682.93333333333339</v>
      </c>
      <c r="M49" s="12">
        <f t="shared" si="3"/>
        <v>204.88</v>
      </c>
      <c r="N49" s="6">
        <v>4.0975999999999999</v>
      </c>
    </row>
    <row r="50" spans="1:14" x14ac:dyDescent="0.25">
      <c r="A50" s="7">
        <f t="shared" si="4"/>
        <v>50</v>
      </c>
      <c r="B50" s="8" t="s">
        <v>321</v>
      </c>
      <c r="C50" s="8" t="s">
        <v>30</v>
      </c>
      <c r="D50" s="8" t="s">
        <v>114</v>
      </c>
      <c r="E50" s="31" t="s">
        <v>172</v>
      </c>
      <c r="F50" s="8" t="s">
        <v>17</v>
      </c>
      <c r="G50" s="8" t="s">
        <v>20</v>
      </c>
      <c r="H50" s="8" t="s">
        <v>20</v>
      </c>
      <c r="I50" s="10">
        <v>50</v>
      </c>
      <c r="J50" s="8" t="s">
        <v>32</v>
      </c>
      <c r="K50" s="11">
        <f t="shared" si="1"/>
        <v>731.28333333333342</v>
      </c>
      <c r="L50" s="11">
        <f>I5*K50</f>
        <v>731.28333333333342</v>
      </c>
      <c r="M50" s="12">
        <f t="shared" si="3"/>
        <v>219.38500000000002</v>
      </c>
      <c r="N50" s="6">
        <v>4.3877000000000006</v>
      </c>
    </row>
    <row r="51" spans="1:14" x14ac:dyDescent="0.25">
      <c r="A51" s="7">
        <f t="shared" si="4"/>
        <v>50</v>
      </c>
      <c r="B51" s="8" t="s">
        <v>322</v>
      </c>
      <c r="C51" s="8" t="s">
        <v>30</v>
      </c>
      <c r="D51" s="8" t="s">
        <v>114</v>
      </c>
      <c r="E51" s="31" t="s">
        <v>171</v>
      </c>
      <c r="F51" s="8" t="s">
        <v>33</v>
      </c>
      <c r="G51" s="8" t="s">
        <v>16</v>
      </c>
      <c r="H51" s="8" t="s">
        <v>27</v>
      </c>
      <c r="I51" s="10">
        <v>50</v>
      </c>
      <c r="J51" s="8" t="s">
        <v>32</v>
      </c>
      <c r="K51" s="11">
        <f t="shared" si="1"/>
        <v>435.01666666666665</v>
      </c>
      <c r="L51" s="11">
        <f>I5*K51</f>
        <v>435.01666666666665</v>
      </c>
      <c r="M51" s="12">
        <f t="shared" si="3"/>
        <v>130.505</v>
      </c>
      <c r="N51" s="14">
        <v>2.6101000000000001</v>
      </c>
    </row>
    <row r="52" spans="1:14" x14ac:dyDescent="0.25">
      <c r="A52" s="7">
        <f t="shared" si="4"/>
        <v>50</v>
      </c>
      <c r="B52" s="8" t="s">
        <v>323</v>
      </c>
      <c r="C52" s="8" t="s">
        <v>30</v>
      </c>
      <c r="D52" s="8" t="s">
        <v>114</v>
      </c>
      <c r="E52" s="31" t="s">
        <v>173</v>
      </c>
      <c r="F52" s="8" t="s">
        <v>33</v>
      </c>
      <c r="G52" s="8" t="s">
        <v>17</v>
      </c>
      <c r="H52" s="8" t="s">
        <v>27</v>
      </c>
      <c r="I52" s="10">
        <v>50</v>
      </c>
      <c r="J52" s="8" t="s">
        <v>32</v>
      </c>
      <c r="K52" s="11">
        <f t="shared" si="1"/>
        <v>476.5</v>
      </c>
      <c r="L52" s="11">
        <f>I5*K52</f>
        <v>476.5</v>
      </c>
      <c r="M52" s="12">
        <f t="shared" si="3"/>
        <v>142.94999999999999</v>
      </c>
      <c r="N52" s="14">
        <v>2.859</v>
      </c>
    </row>
    <row r="53" spans="1:14" x14ac:dyDescent="0.25">
      <c r="A53" s="7">
        <f t="shared" si="4"/>
        <v>50</v>
      </c>
      <c r="B53" s="8" t="s">
        <v>324</v>
      </c>
      <c r="C53" s="8" t="s">
        <v>30</v>
      </c>
      <c r="D53" s="8" t="s">
        <v>114</v>
      </c>
      <c r="E53" s="31" t="s">
        <v>194</v>
      </c>
      <c r="F53" s="8" t="s">
        <v>33</v>
      </c>
      <c r="G53" s="8" t="s">
        <v>15</v>
      </c>
      <c r="H53" s="8" t="s">
        <v>27</v>
      </c>
      <c r="I53" s="10">
        <v>50</v>
      </c>
      <c r="J53" s="8" t="s">
        <v>32</v>
      </c>
      <c r="K53" s="11">
        <f t="shared" si="1"/>
        <v>530.30000000000007</v>
      </c>
      <c r="L53" s="11">
        <f>I5*K53</f>
        <v>530.30000000000007</v>
      </c>
      <c r="M53" s="12">
        <f t="shared" si="3"/>
        <v>159.09</v>
      </c>
      <c r="N53" s="14">
        <v>3.1818</v>
      </c>
    </row>
    <row r="54" spans="1:14" x14ac:dyDescent="0.25">
      <c r="A54" s="7">
        <f t="shared" si="4"/>
        <v>50</v>
      </c>
      <c r="B54" s="8" t="s">
        <v>325</v>
      </c>
      <c r="C54" s="8" t="s">
        <v>30</v>
      </c>
      <c r="D54" s="8" t="s">
        <v>114</v>
      </c>
      <c r="E54" s="31" t="s">
        <v>195</v>
      </c>
      <c r="F54" s="8" t="s">
        <v>33</v>
      </c>
      <c r="G54" s="8" t="s">
        <v>20</v>
      </c>
      <c r="H54" s="8" t="s">
        <v>27</v>
      </c>
      <c r="I54" s="10">
        <v>50</v>
      </c>
      <c r="J54" s="8" t="s">
        <v>32</v>
      </c>
      <c r="K54" s="11">
        <f t="shared" si="1"/>
        <v>575.31666666666672</v>
      </c>
      <c r="L54" s="11">
        <f>I5*K54</f>
        <v>575.31666666666672</v>
      </c>
      <c r="M54" s="12">
        <f t="shared" si="3"/>
        <v>172.595</v>
      </c>
      <c r="N54" s="14">
        <v>3.4519000000000002</v>
      </c>
    </row>
    <row r="55" spans="1:14" x14ac:dyDescent="0.25">
      <c r="A55" s="7">
        <f t="shared" si="4"/>
        <v>50</v>
      </c>
      <c r="B55" s="8" t="s">
        <v>326</v>
      </c>
      <c r="C55" s="8" t="s">
        <v>30</v>
      </c>
      <c r="D55" s="8" t="s">
        <v>114</v>
      </c>
      <c r="E55" s="31" t="s">
        <v>176</v>
      </c>
      <c r="F55" s="8" t="s">
        <v>16</v>
      </c>
      <c r="G55" s="8" t="s">
        <v>15</v>
      </c>
      <c r="H55" s="8" t="s">
        <v>27</v>
      </c>
      <c r="I55" s="10">
        <v>50</v>
      </c>
      <c r="J55" s="8" t="s">
        <v>32</v>
      </c>
      <c r="K55" s="11">
        <f t="shared" si="1"/>
        <v>570.61666666666667</v>
      </c>
      <c r="L55" s="11">
        <f>I5*K55</f>
        <v>570.61666666666667</v>
      </c>
      <c r="M55" s="12">
        <f t="shared" si="3"/>
        <v>171.185</v>
      </c>
      <c r="N55" s="14">
        <v>3.4237000000000002</v>
      </c>
    </row>
    <row r="56" spans="1:14" x14ac:dyDescent="0.25">
      <c r="A56" s="7">
        <f t="shared" si="4"/>
        <v>50</v>
      </c>
      <c r="B56" s="8" t="s">
        <v>327</v>
      </c>
      <c r="C56" s="8" t="s">
        <v>30</v>
      </c>
      <c r="D56" s="8" t="s">
        <v>114</v>
      </c>
      <c r="E56" s="31" t="s">
        <v>196</v>
      </c>
      <c r="F56" s="8" t="s">
        <v>16</v>
      </c>
      <c r="G56" s="8" t="s">
        <v>17</v>
      </c>
      <c r="H56" s="8" t="s">
        <v>27</v>
      </c>
      <c r="I56" s="10">
        <v>50</v>
      </c>
      <c r="J56" s="8" t="s">
        <v>32</v>
      </c>
      <c r="K56" s="11">
        <f t="shared" si="1"/>
        <v>516.81666666666672</v>
      </c>
      <c r="L56" s="11">
        <f>I5*K56</f>
        <v>516.81666666666672</v>
      </c>
      <c r="M56" s="12">
        <f t="shared" si="3"/>
        <v>155.04500000000002</v>
      </c>
      <c r="N56" s="14">
        <v>3.1009000000000002</v>
      </c>
    </row>
    <row r="57" spans="1:14" x14ac:dyDescent="0.25">
      <c r="A57" s="7">
        <f t="shared" si="4"/>
        <v>50</v>
      </c>
      <c r="B57" s="8" t="s">
        <v>328</v>
      </c>
      <c r="C57" s="8" t="s">
        <v>30</v>
      </c>
      <c r="D57" s="8" t="s">
        <v>114</v>
      </c>
      <c r="E57" s="31" t="s">
        <v>180</v>
      </c>
      <c r="F57" s="8" t="s">
        <v>16</v>
      </c>
      <c r="G57" s="8" t="s">
        <v>20</v>
      </c>
      <c r="H57" s="8" t="s">
        <v>27</v>
      </c>
      <c r="I57" s="10">
        <v>50</v>
      </c>
      <c r="J57" s="8" t="s">
        <v>32</v>
      </c>
      <c r="K57" s="11">
        <f t="shared" si="1"/>
        <v>615.63333333333333</v>
      </c>
      <c r="L57" s="11">
        <f>I5*K57</f>
        <v>615.63333333333333</v>
      </c>
      <c r="M57" s="12">
        <f t="shared" si="3"/>
        <v>184.69</v>
      </c>
      <c r="N57" s="14">
        <v>3.6938</v>
      </c>
    </row>
    <row r="58" spans="1:14" x14ac:dyDescent="0.25">
      <c r="A58" s="7">
        <f t="shared" si="4"/>
        <v>50</v>
      </c>
      <c r="B58" s="8" t="s">
        <v>329</v>
      </c>
      <c r="C58" s="8" t="s">
        <v>30</v>
      </c>
      <c r="D58" s="8" t="s">
        <v>114</v>
      </c>
      <c r="E58" s="31" t="s">
        <v>178</v>
      </c>
      <c r="F58" s="8" t="s">
        <v>17</v>
      </c>
      <c r="G58" s="8" t="s">
        <v>15</v>
      </c>
      <c r="H58" s="8" t="s">
        <v>27</v>
      </c>
      <c r="I58" s="10">
        <v>50</v>
      </c>
      <c r="J58" s="8" t="s">
        <v>32</v>
      </c>
      <c r="K58" s="11">
        <f t="shared" si="1"/>
        <v>612.1</v>
      </c>
      <c r="L58" s="11">
        <f>I5*K58</f>
        <v>612.1</v>
      </c>
      <c r="M58" s="12">
        <f t="shared" si="3"/>
        <v>183.63</v>
      </c>
      <c r="N58" s="14">
        <v>3.6726000000000001</v>
      </c>
    </row>
    <row r="59" spans="1:14" x14ac:dyDescent="0.25">
      <c r="A59" s="7">
        <f t="shared" si="4"/>
        <v>50</v>
      </c>
      <c r="B59" s="8" t="s">
        <v>330</v>
      </c>
      <c r="C59" s="8" t="s">
        <v>30</v>
      </c>
      <c r="D59" s="8" t="s">
        <v>114</v>
      </c>
      <c r="E59" s="31" t="s">
        <v>179</v>
      </c>
      <c r="F59" s="8" t="s">
        <v>17</v>
      </c>
      <c r="G59" s="8" t="s">
        <v>20</v>
      </c>
      <c r="H59" s="8" t="s">
        <v>27</v>
      </c>
      <c r="I59" s="10">
        <v>50</v>
      </c>
      <c r="J59" s="8" t="s">
        <v>32</v>
      </c>
      <c r="K59" s="11">
        <f t="shared" si="1"/>
        <v>657.11666666666667</v>
      </c>
      <c r="L59" s="11">
        <f>I5*K59</f>
        <v>657.11666666666667</v>
      </c>
      <c r="M59" s="12">
        <f t="shared" si="3"/>
        <v>197.13499999999999</v>
      </c>
      <c r="N59" s="14">
        <v>3.9426999999999999</v>
      </c>
    </row>
  </sheetData>
  <sheetProtection algorithmName="SHA-512" hashValue="vhgKrA/jw5d4HASo4sJMUJOazw1U0neDBMViyoMZbIi43wg7eNW0XOjk+oW1i6WZf5yqUqJ88jRtVqwPkBCj0w==" saltValue="NjwnAfJZ8mngQm1zIttbaA==" spinCount="100000" sheet="1" sort="0" autoFilter="0"/>
  <protectedRanges>
    <protectedRange sqref="I8:I59" name="Range2"/>
    <protectedRange sqref="I5" name="Range1"/>
  </protectedRanges>
  <mergeCells count="1">
    <mergeCell ref="A7:B7"/>
  </mergeCells>
  <dataValidations count="1">
    <dataValidation type="list" allowBlank="1" showInputMessage="1" showErrorMessage="1" sqref="I8:I59" xr:uid="{020D94D6-20C0-4722-8E74-C2946CD5CD6F}">
      <formula1>"1,20,30,40,50,100"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5B443-FEE8-4811-BB9F-51D617A2CFE2}">
  <dimension ref="A1:L91"/>
  <sheetViews>
    <sheetView workbookViewId="0">
      <selection activeCell="K1" sqref="K1:L1048576"/>
    </sheetView>
  </sheetViews>
  <sheetFormatPr defaultColWidth="12" defaultRowHeight="15" x14ac:dyDescent="0.25"/>
  <cols>
    <col min="1" max="1" width="4.42578125" style="1" customWidth="1"/>
    <col min="2" max="2" width="15.140625" style="1" customWidth="1"/>
    <col min="3" max="3" width="18.42578125" style="1" bestFit="1" customWidth="1"/>
    <col min="4" max="4" width="15.28515625" style="1" customWidth="1"/>
    <col min="5" max="5" width="25.42578125" style="1" customWidth="1"/>
    <col min="6" max="6" width="9.140625" style="1" customWidth="1"/>
    <col min="7" max="7" width="12" style="1"/>
    <col min="8" max="8" width="9.85546875" style="2" customWidth="1"/>
    <col min="9" max="10" width="12" style="1"/>
    <col min="11" max="11" width="12" style="1" hidden="1" customWidth="1"/>
    <col min="12" max="12" width="12" style="4" hidden="1" customWidth="1"/>
    <col min="13" max="16384" width="12" style="1"/>
  </cols>
  <sheetData>
    <row r="1" spans="1:12" x14ac:dyDescent="0.25">
      <c r="E1" s="3" t="s">
        <v>0</v>
      </c>
    </row>
    <row r="2" spans="1:12" x14ac:dyDescent="0.25">
      <c r="E2" s="3" t="s">
        <v>37</v>
      </c>
    </row>
    <row r="3" spans="1:12" x14ac:dyDescent="0.25">
      <c r="E3" s="3" t="s">
        <v>1</v>
      </c>
    </row>
    <row r="4" spans="1:12" ht="15.75" thickBot="1" x14ac:dyDescent="0.3">
      <c r="E4" s="3"/>
    </row>
    <row r="5" spans="1:12" ht="15.75" thickBot="1" x14ac:dyDescent="0.3">
      <c r="E5" s="3" t="s">
        <v>2</v>
      </c>
      <c r="G5" s="28" t="s">
        <v>113</v>
      </c>
      <c r="H5" s="5">
        <v>1</v>
      </c>
    </row>
    <row r="7" spans="1:12" ht="30.75" thickBot="1" x14ac:dyDescent="0.3">
      <c r="A7" s="70" t="s">
        <v>3</v>
      </c>
      <c r="B7" s="70"/>
      <c r="C7" s="21" t="s">
        <v>4</v>
      </c>
      <c r="D7" s="22" t="s">
        <v>5</v>
      </c>
      <c r="E7" s="21" t="s">
        <v>6</v>
      </c>
      <c r="F7" s="22" t="s">
        <v>112</v>
      </c>
      <c r="G7" s="21" t="s">
        <v>40</v>
      </c>
      <c r="H7" s="23" t="s">
        <v>9</v>
      </c>
      <c r="I7" s="21" t="s">
        <v>11</v>
      </c>
      <c r="J7" s="25" t="s">
        <v>12</v>
      </c>
      <c r="K7" s="21" t="s">
        <v>39</v>
      </c>
      <c r="L7" s="26" t="s">
        <v>38</v>
      </c>
    </row>
    <row r="8" spans="1:12" x14ac:dyDescent="0.25">
      <c r="A8" s="7">
        <f t="shared" ref="A8:A28" si="0">H8</f>
        <v>50</v>
      </c>
      <c r="B8" s="8" t="s">
        <v>197</v>
      </c>
      <c r="C8" s="8" t="s">
        <v>36</v>
      </c>
      <c r="D8" s="8" t="s">
        <v>14</v>
      </c>
      <c r="E8" t="s">
        <v>65</v>
      </c>
      <c r="F8" s="8" t="s">
        <v>33</v>
      </c>
      <c r="G8" s="8" t="s">
        <v>17</v>
      </c>
      <c r="H8" s="10">
        <v>50</v>
      </c>
      <c r="I8" s="11">
        <f t="shared" ref="I8:I28" si="1">(K8)/0.3</f>
        <v>216.34999999999997</v>
      </c>
      <c r="J8" s="11">
        <f>+H5*I8</f>
        <v>216.34999999999997</v>
      </c>
      <c r="K8" s="12">
        <f t="shared" ref="K8:K39" si="2">L8*H8</f>
        <v>64.904999999999987</v>
      </c>
      <c r="L8" s="6">
        <f>[1]Costs!B2+[1]Costs!B21+[1]Costs!B68</f>
        <v>1.2980999999999998</v>
      </c>
    </row>
    <row r="9" spans="1:12" x14ac:dyDescent="0.25">
      <c r="A9" s="7">
        <f t="shared" si="0"/>
        <v>50</v>
      </c>
      <c r="B9" s="8" t="s">
        <v>198</v>
      </c>
      <c r="C9" s="8" t="s">
        <v>36</v>
      </c>
      <c r="D9" s="8" t="s">
        <v>14</v>
      </c>
      <c r="E9" s="31" t="s">
        <v>66</v>
      </c>
      <c r="F9" s="8" t="s">
        <v>16</v>
      </c>
      <c r="G9" s="8" t="s">
        <v>17</v>
      </c>
      <c r="H9" s="10">
        <v>50</v>
      </c>
      <c r="I9" s="11">
        <f t="shared" si="1"/>
        <v>258.31666666666672</v>
      </c>
      <c r="J9" s="11">
        <f>H5*I9</f>
        <v>258.31666666666672</v>
      </c>
      <c r="K9" s="12">
        <f t="shared" si="2"/>
        <v>77.495000000000005</v>
      </c>
      <c r="L9" s="6">
        <f>[1]Costs!B3+[1]Costs!B22+[1]Costs!B68</f>
        <v>1.5499000000000001</v>
      </c>
    </row>
    <row r="10" spans="1:12" x14ac:dyDescent="0.25">
      <c r="A10" s="7">
        <f t="shared" si="0"/>
        <v>50</v>
      </c>
      <c r="B10" s="8" t="s">
        <v>199</v>
      </c>
      <c r="C10" s="8" t="s">
        <v>36</v>
      </c>
      <c r="D10" s="8" t="s">
        <v>14</v>
      </c>
      <c r="E10" s="31" t="s">
        <v>67</v>
      </c>
      <c r="F10" s="8" t="s">
        <v>17</v>
      </c>
      <c r="G10" s="8" t="s">
        <v>17</v>
      </c>
      <c r="H10" s="10">
        <v>50</v>
      </c>
      <c r="I10" s="11">
        <f t="shared" si="1"/>
        <v>294.91666666666669</v>
      </c>
      <c r="J10" s="11">
        <f>H5*I10</f>
        <v>294.91666666666669</v>
      </c>
      <c r="K10" s="12">
        <f t="shared" si="2"/>
        <v>88.474999999999994</v>
      </c>
      <c r="L10" s="6">
        <f>[1]Costs!B4+[1]Costs!B23+[1]Costs!B68</f>
        <v>1.7694999999999999</v>
      </c>
    </row>
    <row r="11" spans="1:12" x14ac:dyDescent="0.25">
      <c r="A11" s="7">
        <f t="shared" si="0"/>
        <v>50</v>
      </c>
      <c r="B11" s="8" t="s">
        <v>200</v>
      </c>
      <c r="C11" s="8" t="s">
        <v>36</v>
      </c>
      <c r="D11" s="8" t="s">
        <v>14</v>
      </c>
      <c r="E11" s="31" t="s">
        <v>68</v>
      </c>
      <c r="F11" s="8" t="s">
        <v>15</v>
      </c>
      <c r="G11" s="8" t="s">
        <v>17</v>
      </c>
      <c r="H11" s="10">
        <v>50</v>
      </c>
      <c r="I11" s="11">
        <f t="shared" si="1"/>
        <v>346.68333333333334</v>
      </c>
      <c r="J11" s="11">
        <f>H5*I11</f>
        <v>346.68333333333334</v>
      </c>
      <c r="K11" s="12">
        <f t="shared" si="2"/>
        <v>104.005</v>
      </c>
      <c r="L11" s="6">
        <f>[1]Costs!B68+[1]Costs!B24+[1]Costs!B5</f>
        <v>2.0800999999999998</v>
      </c>
    </row>
    <row r="12" spans="1:12" x14ac:dyDescent="0.25">
      <c r="A12" s="7">
        <f t="shared" si="0"/>
        <v>50</v>
      </c>
      <c r="B12" s="8" t="s">
        <v>201</v>
      </c>
      <c r="C12" s="8" t="s">
        <v>36</v>
      </c>
      <c r="D12" s="8" t="s">
        <v>14</v>
      </c>
      <c r="E12" s="31" t="s">
        <v>69</v>
      </c>
      <c r="F12" s="8" t="s">
        <v>20</v>
      </c>
      <c r="G12" s="8" t="s">
        <v>17</v>
      </c>
      <c r="H12" s="10">
        <v>50</v>
      </c>
      <c r="I12" s="11">
        <f t="shared" si="1"/>
        <v>388.03333333333336</v>
      </c>
      <c r="J12" s="11">
        <f>H5*I12</f>
        <v>388.03333333333336</v>
      </c>
      <c r="K12" s="12">
        <f t="shared" si="2"/>
        <v>116.41</v>
      </c>
      <c r="L12" s="6">
        <f>[1]Costs!B6+[1]Costs!B25+[1]Costs!B68</f>
        <v>2.3281999999999998</v>
      </c>
    </row>
    <row r="13" spans="1:12" x14ac:dyDescent="0.25">
      <c r="A13" s="7">
        <f t="shared" si="0"/>
        <v>50</v>
      </c>
      <c r="B13" s="8" t="s">
        <v>202</v>
      </c>
      <c r="C13" s="8" t="s">
        <v>36</v>
      </c>
      <c r="D13" s="8" t="s">
        <v>14</v>
      </c>
      <c r="E13" s="31" t="s">
        <v>70</v>
      </c>
      <c r="F13" s="8" t="s">
        <v>21</v>
      </c>
      <c r="G13" s="8" t="s">
        <v>17</v>
      </c>
      <c r="H13" s="10">
        <v>50</v>
      </c>
      <c r="I13" s="11">
        <f t="shared" si="1"/>
        <v>522.36666666666667</v>
      </c>
      <c r="J13" s="11">
        <f>H5*I13</f>
        <v>522.36666666666667</v>
      </c>
      <c r="K13" s="12">
        <f t="shared" si="2"/>
        <v>156.70999999999998</v>
      </c>
      <c r="L13" s="6">
        <f>[1]Costs!B68+[1]Costs!B26+[1]Costs!B7</f>
        <v>3.1341999999999999</v>
      </c>
    </row>
    <row r="14" spans="1:12" x14ac:dyDescent="0.25">
      <c r="A14" s="7">
        <f t="shared" si="0"/>
        <v>50</v>
      </c>
      <c r="B14" s="8" t="s">
        <v>203</v>
      </c>
      <c r="C14" s="8" t="s">
        <v>36</v>
      </c>
      <c r="D14" s="8" t="s">
        <v>14</v>
      </c>
      <c r="E14" s="31" t="s">
        <v>71</v>
      </c>
      <c r="F14" s="8" t="s">
        <v>22</v>
      </c>
      <c r="G14" s="8" t="s">
        <v>17</v>
      </c>
      <c r="H14" s="10">
        <v>50</v>
      </c>
      <c r="I14" s="11">
        <f t="shared" si="1"/>
        <v>1091.7500000000002</v>
      </c>
      <c r="J14" s="11">
        <f>H5*I14</f>
        <v>1091.7500000000002</v>
      </c>
      <c r="K14" s="12">
        <f t="shared" si="2"/>
        <v>327.52500000000003</v>
      </c>
      <c r="L14" s="6">
        <f>[1]Costs!B8+[1]Costs!B27+[1]Costs!B68</f>
        <v>6.5505000000000004</v>
      </c>
    </row>
    <row r="15" spans="1:12" x14ac:dyDescent="0.25">
      <c r="A15" s="7">
        <f t="shared" si="0"/>
        <v>50</v>
      </c>
      <c r="B15" s="8" t="s">
        <v>204</v>
      </c>
      <c r="C15" s="8" t="s">
        <v>36</v>
      </c>
      <c r="D15" s="8" t="s">
        <v>14</v>
      </c>
      <c r="E15" s="31" t="s">
        <v>72</v>
      </c>
      <c r="F15" s="8" t="s">
        <v>33</v>
      </c>
      <c r="G15" s="8" t="s">
        <v>20</v>
      </c>
      <c r="H15" s="10">
        <v>50</v>
      </c>
      <c r="I15" s="11">
        <f t="shared" si="1"/>
        <v>232.08333333333334</v>
      </c>
      <c r="J15" s="11">
        <f>H5*I15</f>
        <v>232.08333333333334</v>
      </c>
      <c r="K15" s="12">
        <f t="shared" si="2"/>
        <v>69.625</v>
      </c>
      <c r="L15" s="6">
        <f>[1]Costs!B2+[1]Costs!B25+[1]Costs!B68</f>
        <v>1.3925000000000001</v>
      </c>
    </row>
    <row r="16" spans="1:12" x14ac:dyDescent="0.25">
      <c r="A16" s="7">
        <f t="shared" si="0"/>
        <v>50</v>
      </c>
      <c r="B16" s="8" t="s">
        <v>205</v>
      </c>
      <c r="C16" s="8" t="s">
        <v>36</v>
      </c>
      <c r="D16" s="8" t="s">
        <v>14</v>
      </c>
      <c r="E16" s="31" t="s">
        <v>73</v>
      </c>
      <c r="F16" s="8" t="s">
        <v>16</v>
      </c>
      <c r="G16" s="8" t="s">
        <v>20</v>
      </c>
      <c r="H16" s="10">
        <v>50</v>
      </c>
      <c r="I16" s="11">
        <f t="shared" si="1"/>
        <v>287.95000000000005</v>
      </c>
      <c r="J16" s="11">
        <f>H5*I16</f>
        <v>287.95000000000005</v>
      </c>
      <c r="K16" s="12">
        <f t="shared" si="2"/>
        <v>86.385000000000005</v>
      </c>
      <c r="L16" s="6">
        <f>[1]Costs!B68+[1]Costs!B3+[1]Costs!B30</f>
        <v>1.7277</v>
      </c>
    </row>
    <row r="17" spans="1:12" x14ac:dyDescent="0.25">
      <c r="A17" s="7">
        <f t="shared" si="0"/>
        <v>50</v>
      </c>
      <c r="B17" s="8" t="s">
        <v>206</v>
      </c>
      <c r="C17" s="8" t="s">
        <v>36</v>
      </c>
      <c r="D17" s="8" t="s">
        <v>14</v>
      </c>
      <c r="E17" s="31" t="s">
        <v>74</v>
      </c>
      <c r="F17" s="8" t="s">
        <v>17</v>
      </c>
      <c r="G17" s="8" t="s">
        <v>20</v>
      </c>
      <c r="H17" s="10">
        <v>50</v>
      </c>
      <c r="I17" s="11">
        <f t="shared" si="1"/>
        <v>331.01666666666665</v>
      </c>
      <c r="J17" s="11">
        <f>H5*I17</f>
        <v>331.01666666666665</v>
      </c>
      <c r="K17" s="12">
        <f t="shared" si="2"/>
        <v>99.304999999999993</v>
      </c>
      <c r="L17" s="6">
        <f>[1]Costs!B68+[1]Costs!B4+[1]Costs!B31</f>
        <v>1.9861</v>
      </c>
    </row>
    <row r="18" spans="1:12" x14ac:dyDescent="0.25">
      <c r="A18" s="7">
        <f t="shared" si="0"/>
        <v>50</v>
      </c>
      <c r="B18" s="8" t="s">
        <v>207</v>
      </c>
      <c r="C18" s="8" t="s">
        <v>36</v>
      </c>
      <c r="D18" s="8" t="s">
        <v>14</v>
      </c>
      <c r="E18" s="31" t="s">
        <v>75</v>
      </c>
      <c r="F18" s="8" t="s">
        <v>15</v>
      </c>
      <c r="G18" s="8" t="s">
        <v>20</v>
      </c>
      <c r="H18" s="10">
        <v>50</v>
      </c>
      <c r="I18" s="11">
        <f t="shared" si="1"/>
        <v>380.40000000000003</v>
      </c>
      <c r="J18" s="11">
        <f>+H5*I18</f>
        <v>380.40000000000003</v>
      </c>
      <c r="K18" s="12">
        <f t="shared" si="2"/>
        <v>114.12</v>
      </c>
      <c r="L18" s="6">
        <f>[1]Costs!B5+[1]Costs!B32+[1]Costs!B68</f>
        <v>2.2824</v>
      </c>
    </row>
    <row r="19" spans="1:12" x14ac:dyDescent="0.25">
      <c r="A19" s="7">
        <f t="shared" si="0"/>
        <v>50</v>
      </c>
      <c r="B19" s="8" t="s">
        <v>208</v>
      </c>
      <c r="C19" s="8" t="s">
        <v>36</v>
      </c>
      <c r="D19" s="8" t="s">
        <v>14</v>
      </c>
      <c r="E19" s="31" t="s">
        <v>76</v>
      </c>
      <c r="F19" s="8" t="s">
        <v>20</v>
      </c>
      <c r="G19" s="8" t="s">
        <v>20</v>
      </c>
      <c r="H19" s="10">
        <v>50</v>
      </c>
      <c r="I19" s="11">
        <f t="shared" si="1"/>
        <v>426.18333333333334</v>
      </c>
      <c r="J19" s="11">
        <f>H5*I19</f>
        <v>426.18333333333334</v>
      </c>
      <c r="K19" s="12">
        <f t="shared" si="2"/>
        <v>127.855</v>
      </c>
      <c r="L19" s="6">
        <f>[1]Costs!B68+[1]Costs!B33+[1]Costs!B6</f>
        <v>2.5571000000000002</v>
      </c>
    </row>
    <row r="20" spans="1:12" x14ac:dyDescent="0.25">
      <c r="A20" s="7">
        <f t="shared" si="0"/>
        <v>50</v>
      </c>
      <c r="B20" s="8" t="s">
        <v>209</v>
      </c>
      <c r="C20" s="8" t="s">
        <v>36</v>
      </c>
      <c r="D20" s="8" t="s">
        <v>14</v>
      </c>
      <c r="E20" s="31" t="s">
        <v>77</v>
      </c>
      <c r="F20" s="8" t="s">
        <v>21</v>
      </c>
      <c r="G20" s="8" t="s">
        <v>20</v>
      </c>
      <c r="H20" s="10">
        <v>50</v>
      </c>
      <c r="I20" s="11">
        <f t="shared" si="1"/>
        <v>565.88333333333333</v>
      </c>
      <c r="J20" s="11">
        <f>H5*I20</f>
        <v>565.88333333333333</v>
      </c>
      <c r="K20" s="12">
        <f t="shared" si="2"/>
        <v>169.76499999999999</v>
      </c>
      <c r="L20" s="6">
        <f>[1]Costs!B7+[1]Costs!B34+[1]Costs!B68</f>
        <v>3.3952999999999998</v>
      </c>
    </row>
    <row r="21" spans="1:12" x14ac:dyDescent="0.25">
      <c r="A21" s="7">
        <f t="shared" si="0"/>
        <v>50</v>
      </c>
      <c r="B21" s="8" t="s">
        <v>210</v>
      </c>
      <c r="C21" s="8" t="s">
        <v>36</v>
      </c>
      <c r="D21" s="8" t="s">
        <v>14</v>
      </c>
      <c r="E21" s="31" t="s">
        <v>78</v>
      </c>
      <c r="F21" s="8" t="s">
        <v>22</v>
      </c>
      <c r="G21" s="8" t="s">
        <v>20</v>
      </c>
      <c r="H21" s="10">
        <v>50</v>
      </c>
      <c r="I21" s="11">
        <f t="shared" si="1"/>
        <v>1145.0833333333333</v>
      </c>
      <c r="J21" s="11">
        <f>H5*I21</f>
        <v>1145.0833333333333</v>
      </c>
      <c r="K21" s="12">
        <f t="shared" si="2"/>
        <v>343.52499999999998</v>
      </c>
      <c r="L21" s="6">
        <f>[1]Costs!B68+[1]Costs!B35+[1]Costs!B8</f>
        <v>6.8704999999999998</v>
      </c>
    </row>
    <row r="22" spans="1:12" x14ac:dyDescent="0.25">
      <c r="A22" s="7">
        <f t="shared" si="0"/>
        <v>50</v>
      </c>
      <c r="B22" s="8" t="s">
        <v>211</v>
      </c>
      <c r="C22" s="8" t="s">
        <v>36</v>
      </c>
      <c r="D22" s="8" t="s">
        <v>14</v>
      </c>
      <c r="E22" s="31" t="s">
        <v>79</v>
      </c>
      <c r="F22" s="8" t="s">
        <v>33</v>
      </c>
      <c r="G22" s="8" t="s">
        <v>27</v>
      </c>
      <c r="H22" s="10">
        <v>50</v>
      </c>
      <c r="I22" s="11">
        <f t="shared" si="1"/>
        <v>303.2</v>
      </c>
      <c r="J22" s="11">
        <f>H5*I22</f>
        <v>303.2</v>
      </c>
      <c r="K22" s="12">
        <f t="shared" si="2"/>
        <v>90.96</v>
      </c>
      <c r="L22" s="6">
        <f>[1]Costs!B68+[1]Costs!B38+[1]Costs!B2</f>
        <v>1.8191999999999999</v>
      </c>
    </row>
    <row r="23" spans="1:12" x14ac:dyDescent="0.25">
      <c r="A23" s="7">
        <f t="shared" si="0"/>
        <v>50</v>
      </c>
      <c r="B23" s="8" t="s">
        <v>212</v>
      </c>
      <c r="C23" s="8" t="s">
        <v>36</v>
      </c>
      <c r="D23" s="8" t="s">
        <v>14</v>
      </c>
      <c r="E23" s="31" t="s">
        <v>80</v>
      </c>
      <c r="F23" s="8" t="s">
        <v>16</v>
      </c>
      <c r="G23" s="8" t="s">
        <v>27</v>
      </c>
      <c r="H23" s="10">
        <v>50</v>
      </c>
      <c r="I23" s="11">
        <f t="shared" si="1"/>
        <v>334.98333333333335</v>
      </c>
      <c r="J23" s="11">
        <f>H5*I23</f>
        <v>334.98333333333335</v>
      </c>
      <c r="K23" s="12">
        <f t="shared" si="2"/>
        <v>100.495</v>
      </c>
      <c r="L23" s="6">
        <f>[1]Costs!B3+[1]Costs!B39+[1]Costs!B68</f>
        <v>2.0099</v>
      </c>
    </row>
    <row r="24" spans="1:12" x14ac:dyDescent="0.25">
      <c r="A24" s="7">
        <f t="shared" si="0"/>
        <v>50</v>
      </c>
      <c r="B24" s="8" t="s">
        <v>213</v>
      </c>
      <c r="C24" s="8" t="s">
        <v>36</v>
      </c>
      <c r="D24" s="8" t="s">
        <v>14</v>
      </c>
      <c r="E24" s="31" t="s">
        <v>81</v>
      </c>
      <c r="F24" s="8" t="s">
        <v>17</v>
      </c>
      <c r="G24" s="8" t="s">
        <v>27</v>
      </c>
      <c r="H24" s="10">
        <v>50</v>
      </c>
      <c r="I24" s="11">
        <f t="shared" si="1"/>
        <v>380.09999999999997</v>
      </c>
      <c r="J24" s="11">
        <f>H5*I24</f>
        <v>380.09999999999997</v>
      </c>
      <c r="K24" s="12">
        <f t="shared" si="2"/>
        <v>114.02999999999999</v>
      </c>
      <c r="L24" s="6">
        <f>[1]Costs!B4+[1]Costs!B40+[1]Costs!B68</f>
        <v>2.2805999999999997</v>
      </c>
    </row>
    <row r="25" spans="1:12" x14ac:dyDescent="0.25">
      <c r="A25" s="7">
        <f t="shared" si="0"/>
        <v>50</v>
      </c>
      <c r="B25" s="8" t="s">
        <v>214</v>
      </c>
      <c r="C25" s="8" t="s">
        <v>36</v>
      </c>
      <c r="D25" s="8" t="s">
        <v>14</v>
      </c>
      <c r="E25" s="31" t="s">
        <v>82</v>
      </c>
      <c r="F25" s="8" t="s">
        <v>15</v>
      </c>
      <c r="G25" s="8" t="s">
        <v>27</v>
      </c>
      <c r="H25" s="10">
        <v>50</v>
      </c>
      <c r="I25" s="11">
        <f t="shared" si="1"/>
        <v>434.4666666666667</v>
      </c>
      <c r="J25" s="11">
        <f>H5*I25</f>
        <v>434.4666666666667</v>
      </c>
      <c r="K25" s="12">
        <f t="shared" si="2"/>
        <v>130.34</v>
      </c>
      <c r="L25" s="6">
        <f>[1]Costs!B68+[1]Costs!B41+[1]Costs!B5</f>
        <v>2.6068000000000002</v>
      </c>
    </row>
    <row r="26" spans="1:12" x14ac:dyDescent="0.25">
      <c r="A26" s="7">
        <f t="shared" si="0"/>
        <v>50</v>
      </c>
      <c r="B26" s="8" t="s">
        <v>215</v>
      </c>
      <c r="C26" s="8" t="s">
        <v>36</v>
      </c>
      <c r="D26" s="8" t="s">
        <v>14</v>
      </c>
      <c r="E26" s="31" t="s">
        <v>83</v>
      </c>
      <c r="F26" s="8" t="s">
        <v>20</v>
      </c>
      <c r="G26" s="8" t="s">
        <v>27</v>
      </c>
      <c r="H26" s="10">
        <v>50</v>
      </c>
      <c r="I26" s="11">
        <f t="shared" si="1"/>
        <v>494.7</v>
      </c>
      <c r="J26" s="11">
        <f>H5*I26</f>
        <v>494.7</v>
      </c>
      <c r="K26" s="12">
        <f t="shared" si="2"/>
        <v>148.41</v>
      </c>
      <c r="L26" s="6">
        <f>[1]Costs!B6+[1]Costs!B42+[1]Costs!B68</f>
        <v>2.9681999999999999</v>
      </c>
    </row>
    <row r="27" spans="1:12" x14ac:dyDescent="0.25">
      <c r="A27" s="7">
        <f t="shared" si="0"/>
        <v>50</v>
      </c>
      <c r="B27" s="8" t="s">
        <v>216</v>
      </c>
      <c r="C27" s="8" t="s">
        <v>36</v>
      </c>
      <c r="D27" s="8" t="s">
        <v>14</v>
      </c>
      <c r="E27" s="31" t="s">
        <v>84</v>
      </c>
      <c r="F27" s="8" t="s">
        <v>21</v>
      </c>
      <c r="G27" s="8" t="s">
        <v>27</v>
      </c>
      <c r="H27" s="10">
        <v>50</v>
      </c>
      <c r="I27" s="11">
        <f t="shared" si="1"/>
        <v>613.1</v>
      </c>
      <c r="J27" s="11">
        <f>H5*I27</f>
        <v>613.1</v>
      </c>
      <c r="K27" s="12">
        <f t="shared" si="2"/>
        <v>183.93</v>
      </c>
      <c r="L27" s="6">
        <f>[1]Costs!B68+[1]Costs!B43+[1]Costs!B7</f>
        <v>3.6785999999999999</v>
      </c>
    </row>
    <row r="28" spans="1:12" x14ac:dyDescent="0.25">
      <c r="A28" s="7">
        <f t="shared" si="0"/>
        <v>50</v>
      </c>
      <c r="B28" s="8" t="s">
        <v>217</v>
      </c>
      <c r="C28" s="8" t="s">
        <v>36</v>
      </c>
      <c r="D28" s="8" t="s">
        <v>14</v>
      </c>
      <c r="E28" s="31" t="s">
        <v>85</v>
      </c>
      <c r="F28" s="8" t="s">
        <v>22</v>
      </c>
      <c r="G28" s="8" t="s">
        <v>27</v>
      </c>
      <c r="H28" s="10">
        <v>50</v>
      </c>
      <c r="I28" s="11">
        <f t="shared" si="1"/>
        <v>1217.1166666666668</v>
      </c>
      <c r="J28" s="11">
        <f>H5*I28</f>
        <v>1217.1166666666668</v>
      </c>
      <c r="K28" s="12">
        <f t="shared" si="2"/>
        <v>365.13500000000005</v>
      </c>
      <c r="L28" s="6">
        <f>[1]Costs!B8+[1]Costs!B44+[1]Costs!B68</f>
        <v>7.3027000000000006</v>
      </c>
    </row>
    <row r="29" spans="1:12" x14ac:dyDescent="0.25">
      <c r="A29" s="7">
        <f t="shared" ref="A29:A49" si="3">H29</f>
        <v>50</v>
      </c>
      <c r="B29" s="8" t="s">
        <v>218</v>
      </c>
      <c r="C29" s="8" t="s">
        <v>36</v>
      </c>
      <c r="D29" s="8" t="s">
        <v>114</v>
      </c>
      <c r="E29" s="31" t="s">
        <v>65</v>
      </c>
      <c r="F29" s="8" t="s">
        <v>33</v>
      </c>
      <c r="G29" s="8" t="s">
        <v>17</v>
      </c>
      <c r="H29" s="10">
        <v>50</v>
      </c>
      <c r="I29" s="11">
        <f t="shared" ref="I29:I91" si="4">(K29)/0.3</f>
        <v>176.68333333333334</v>
      </c>
      <c r="J29" s="11">
        <f>H5*I29</f>
        <v>176.68333333333334</v>
      </c>
      <c r="K29" s="12">
        <f t="shared" si="2"/>
        <v>53.005000000000003</v>
      </c>
      <c r="L29" s="6">
        <f>[2]JACKETED!$K$66</f>
        <v>1.0601</v>
      </c>
    </row>
    <row r="30" spans="1:12" x14ac:dyDescent="0.25">
      <c r="A30" s="7">
        <f t="shared" si="3"/>
        <v>50</v>
      </c>
      <c r="B30" s="8" t="s">
        <v>219</v>
      </c>
      <c r="C30" s="8" t="s">
        <v>36</v>
      </c>
      <c r="D30" s="8" t="s">
        <v>114</v>
      </c>
      <c r="E30" s="31" t="s">
        <v>66</v>
      </c>
      <c r="F30" s="8" t="s">
        <v>16</v>
      </c>
      <c r="G30" s="8" t="s">
        <v>17</v>
      </c>
      <c r="H30" s="10">
        <v>50</v>
      </c>
      <c r="I30" s="11">
        <f t="shared" si="4"/>
        <v>217.83333333333331</v>
      </c>
      <c r="J30" s="11">
        <f>H5*I30</f>
        <v>217.83333333333331</v>
      </c>
      <c r="K30" s="12">
        <f t="shared" si="2"/>
        <v>65.349999999999994</v>
      </c>
      <c r="L30" s="6">
        <f>[2]JACKETED!$K$67</f>
        <v>1.3069999999999999</v>
      </c>
    </row>
    <row r="31" spans="1:12" x14ac:dyDescent="0.25">
      <c r="A31" s="7">
        <f t="shared" si="3"/>
        <v>50</v>
      </c>
      <c r="B31" s="8" t="s">
        <v>220</v>
      </c>
      <c r="C31" s="8" t="s">
        <v>36</v>
      </c>
      <c r="D31" s="8" t="s">
        <v>114</v>
      </c>
      <c r="E31" s="31" t="s">
        <v>67</v>
      </c>
      <c r="F31" s="8" t="s">
        <v>17</v>
      </c>
      <c r="G31" s="8" t="s">
        <v>17</v>
      </c>
      <c r="H31" s="10">
        <v>50</v>
      </c>
      <c r="I31" s="11">
        <f t="shared" si="4"/>
        <v>253.48333333333335</v>
      </c>
      <c r="J31" s="11">
        <f>H5*I31</f>
        <v>253.48333333333335</v>
      </c>
      <c r="K31" s="12">
        <f t="shared" si="2"/>
        <v>76.045000000000002</v>
      </c>
      <c r="L31" s="6">
        <f>[2]JACKETED!$K$68</f>
        <v>1.5208999999999999</v>
      </c>
    </row>
    <row r="32" spans="1:12" x14ac:dyDescent="0.25">
      <c r="A32" s="7">
        <f t="shared" si="3"/>
        <v>50</v>
      </c>
      <c r="B32" s="8" t="s">
        <v>221</v>
      </c>
      <c r="C32" s="8" t="s">
        <v>36</v>
      </c>
      <c r="D32" s="8" t="s">
        <v>114</v>
      </c>
      <c r="E32" s="31" t="s">
        <v>68</v>
      </c>
      <c r="F32" s="8" t="s">
        <v>15</v>
      </c>
      <c r="G32" s="8" t="s">
        <v>17</v>
      </c>
      <c r="H32" s="10">
        <v>50</v>
      </c>
      <c r="I32" s="11">
        <f t="shared" si="4"/>
        <v>308.61666666666673</v>
      </c>
      <c r="J32" s="11">
        <f>H5*I32</f>
        <v>308.61666666666673</v>
      </c>
      <c r="K32" s="12">
        <f t="shared" si="2"/>
        <v>92.585000000000008</v>
      </c>
      <c r="L32" s="6">
        <f>[2]JACKETED!$K$69</f>
        <v>1.8517000000000001</v>
      </c>
    </row>
    <row r="33" spans="1:12" x14ac:dyDescent="0.25">
      <c r="A33" s="7">
        <f t="shared" si="3"/>
        <v>50</v>
      </c>
      <c r="B33" s="8" t="s">
        <v>222</v>
      </c>
      <c r="C33" s="8" t="s">
        <v>36</v>
      </c>
      <c r="D33" s="8" t="s">
        <v>114</v>
      </c>
      <c r="E33" s="31" t="s">
        <v>69</v>
      </c>
      <c r="F33" s="8" t="s">
        <v>20</v>
      </c>
      <c r="G33" s="8" t="s">
        <v>17</v>
      </c>
      <c r="H33" s="10">
        <v>50</v>
      </c>
      <c r="I33" s="11">
        <f t="shared" si="4"/>
        <v>353.80000000000007</v>
      </c>
      <c r="J33" s="11">
        <f>H5*I33</f>
        <v>353.80000000000007</v>
      </c>
      <c r="K33" s="12">
        <f t="shared" si="2"/>
        <v>106.14000000000001</v>
      </c>
      <c r="L33" s="6">
        <f>[2]JACKETED!$K$70</f>
        <v>2.1228000000000002</v>
      </c>
    </row>
    <row r="34" spans="1:12" x14ac:dyDescent="0.25">
      <c r="A34" s="7">
        <f t="shared" si="3"/>
        <v>50</v>
      </c>
      <c r="B34" s="8" t="s">
        <v>223</v>
      </c>
      <c r="C34" s="8" t="s">
        <v>36</v>
      </c>
      <c r="D34" s="8" t="s">
        <v>114</v>
      </c>
      <c r="E34" s="31" t="s">
        <v>70</v>
      </c>
      <c r="F34" s="8" t="s">
        <v>21</v>
      </c>
      <c r="G34" s="8" t="s">
        <v>17</v>
      </c>
      <c r="H34" s="10">
        <v>50</v>
      </c>
      <c r="I34" s="11">
        <f t="shared" si="4"/>
        <v>494.88333333333338</v>
      </c>
      <c r="J34" s="11">
        <f>H5*I34</f>
        <v>494.88333333333338</v>
      </c>
      <c r="K34" s="12">
        <f t="shared" si="2"/>
        <v>148.465</v>
      </c>
      <c r="L34" s="6">
        <f>[2]JACKETED!$K$71</f>
        <v>2.9693000000000001</v>
      </c>
    </row>
    <row r="35" spans="1:12" x14ac:dyDescent="0.25">
      <c r="A35" s="7">
        <f t="shared" si="3"/>
        <v>50</v>
      </c>
      <c r="B35" s="8" t="s">
        <v>224</v>
      </c>
      <c r="C35" s="8" t="s">
        <v>36</v>
      </c>
      <c r="D35" s="8" t="s">
        <v>114</v>
      </c>
      <c r="E35" s="31" t="s">
        <v>71</v>
      </c>
      <c r="F35" s="8" t="s">
        <v>22</v>
      </c>
      <c r="G35" s="8" t="s">
        <v>17</v>
      </c>
      <c r="H35" s="10">
        <v>50</v>
      </c>
      <c r="I35" s="11">
        <f t="shared" si="4"/>
        <v>1167.0000000000002</v>
      </c>
      <c r="J35" s="11">
        <f>H5*I35</f>
        <v>1167.0000000000002</v>
      </c>
      <c r="K35" s="12">
        <f t="shared" si="2"/>
        <v>350.1</v>
      </c>
      <c r="L35" s="6">
        <f>[2]JACKETED!$K$72</f>
        <v>7.0020000000000007</v>
      </c>
    </row>
    <row r="36" spans="1:12" x14ac:dyDescent="0.25">
      <c r="A36" s="7">
        <f t="shared" si="3"/>
        <v>50</v>
      </c>
      <c r="B36" s="8" t="s">
        <v>225</v>
      </c>
      <c r="C36" s="8" t="s">
        <v>36</v>
      </c>
      <c r="D36" s="8" t="s">
        <v>114</v>
      </c>
      <c r="E36" s="31" t="s">
        <v>72</v>
      </c>
      <c r="F36" s="8" t="s">
        <v>33</v>
      </c>
      <c r="G36" s="8" t="s">
        <v>20</v>
      </c>
      <c r="H36" s="10">
        <v>50</v>
      </c>
      <c r="I36" s="11">
        <f t="shared" si="4"/>
        <v>178.35000000000002</v>
      </c>
      <c r="J36" s="11">
        <f>H5*I36</f>
        <v>178.35000000000002</v>
      </c>
      <c r="K36" s="12">
        <f t="shared" si="2"/>
        <v>53.505000000000003</v>
      </c>
      <c r="L36" s="6">
        <f>[2]JACKETED!$K$75</f>
        <v>1.0701000000000001</v>
      </c>
    </row>
    <row r="37" spans="1:12" x14ac:dyDescent="0.25">
      <c r="A37" s="7">
        <f t="shared" si="3"/>
        <v>50</v>
      </c>
      <c r="B37" s="8" t="s">
        <v>226</v>
      </c>
      <c r="C37" s="8" t="s">
        <v>36</v>
      </c>
      <c r="D37" s="8" t="s">
        <v>114</v>
      </c>
      <c r="E37" s="31" t="s">
        <v>73</v>
      </c>
      <c r="F37" s="8" t="s">
        <v>16</v>
      </c>
      <c r="G37" s="8" t="s">
        <v>20</v>
      </c>
      <c r="H37" s="10">
        <v>50</v>
      </c>
      <c r="I37" s="11">
        <f t="shared" si="4"/>
        <v>219.16666666666669</v>
      </c>
      <c r="J37" s="11">
        <f>H5*I37</f>
        <v>219.16666666666669</v>
      </c>
      <c r="K37" s="12">
        <f t="shared" si="2"/>
        <v>65.75</v>
      </c>
      <c r="L37" s="6">
        <f>[2]JACKETED!$K$76</f>
        <v>1.3149999999999999</v>
      </c>
    </row>
    <row r="38" spans="1:12" x14ac:dyDescent="0.25">
      <c r="A38" s="7">
        <f t="shared" si="3"/>
        <v>50</v>
      </c>
      <c r="B38" s="8" t="s">
        <v>227</v>
      </c>
      <c r="C38" s="8" t="s">
        <v>36</v>
      </c>
      <c r="D38" s="8" t="s">
        <v>114</v>
      </c>
      <c r="E38" s="31" t="s">
        <v>74</v>
      </c>
      <c r="F38" s="8" t="s">
        <v>17</v>
      </c>
      <c r="G38" s="8" t="s">
        <v>20</v>
      </c>
      <c r="H38" s="10">
        <v>50</v>
      </c>
      <c r="I38" s="11">
        <f t="shared" si="4"/>
        <v>257.81666666666666</v>
      </c>
      <c r="J38" s="11">
        <f>H5*I38</f>
        <v>257.81666666666666</v>
      </c>
      <c r="K38" s="12">
        <f t="shared" si="2"/>
        <v>77.344999999999999</v>
      </c>
      <c r="L38" s="6">
        <f>[2]JACKETED!$K$77</f>
        <v>1.5468999999999999</v>
      </c>
    </row>
    <row r="39" spans="1:12" x14ac:dyDescent="0.25">
      <c r="A39" s="7">
        <f t="shared" si="3"/>
        <v>50</v>
      </c>
      <c r="B39" s="8" t="s">
        <v>228</v>
      </c>
      <c r="C39" s="8" t="s">
        <v>36</v>
      </c>
      <c r="D39" s="8" t="s">
        <v>114</v>
      </c>
      <c r="E39" s="31" t="s">
        <v>75</v>
      </c>
      <c r="F39" s="8" t="s">
        <v>15</v>
      </c>
      <c r="G39" s="8" t="s">
        <v>20</v>
      </c>
      <c r="H39" s="10">
        <v>50</v>
      </c>
      <c r="I39" s="11">
        <f t="shared" si="4"/>
        <v>310.61666666666667</v>
      </c>
      <c r="J39" s="11">
        <f>H5*I39</f>
        <v>310.61666666666667</v>
      </c>
      <c r="K39" s="12">
        <f t="shared" si="2"/>
        <v>93.185000000000002</v>
      </c>
      <c r="L39" s="6">
        <f>[2]JACKETED!$K$78</f>
        <v>1.8637000000000001</v>
      </c>
    </row>
    <row r="40" spans="1:12" x14ac:dyDescent="0.25">
      <c r="A40" s="7">
        <f t="shared" si="3"/>
        <v>50</v>
      </c>
      <c r="B40" s="8" t="s">
        <v>229</v>
      </c>
      <c r="C40" s="8" t="s">
        <v>36</v>
      </c>
      <c r="D40" s="8" t="s">
        <v>114</v>
      </c>
      <c r="E40" s="31" t="s">
        <v>76</v>
      </c>
      <c r="F40" s="8" t="s">
        <v>20</v>
      </c>
      <c r="G40" s="8" t="s">
        <v>20</v>
      </c>
      <c r="H40" s="10">
        <v>50</v>
      </c>
      <c r="I40" s="11">
        <f t="shared" si="4"/>
        <v>356.63333333333338</v>
      </c>
      <c r="J40" s="11">
        <f>H5*I40</f>
        <v>356.63333333333338</v>
      </c>
      <c r="K40" s="12">
        <f t="shared" ref="K40:K78" si="5">L40*H40</f>
        <v>106.99000000000001</v>
      </c>
      <c r="L40" s="6">
        <f>[2]JACKETED!$K$79</f>
        <v>2.1398000000000001</v>
      </c>
    </row>
    <row r="41" spans="1:12" x14ac:dyDescent="0.25">
      <c r="A41" s="7">
        <f t="shared" si="3"/>
        <v>50</v>
      </c>
      <c r="B41" s="8" t="s">
        <v>230</v>
      </c>
      <c r="C41" s="8" t="s">
        <v>36</v>
      </c>
      <c r="D41" s="8" t="s">
        <v>114</v>
      </c>
      <c r="E41" s="31" t="s">
        <v>77</v>
      </c>
      <c r="F41" s="8" t="s">
        <v>21</v>
      </c>
      <c r="G41" s="8" t="s">
        <v>20</v>
      </c>
      <c r="H41" s="10">
        <v>50</v>
      </c>
      <c r="I41" s="11">
        <f t="shared" si="4"/>
        <v>497.05000000000007</v>
      </c>
      <c r="J41" s="11">
        <f>H5*I41</f>
        <v>497.05000000000007</v>
      </c>
      <c r="K41" s="12">
        <f t="shared" si="5"/>
        <v>149.11500000000001</v>
      </c>
      <c r="L41" s="6">
        <f>[2]JACKETED!$K$80</f>
        <v>2.9823</v>
      </c>
    </row>
    <row r="42" spans="1:12" x14ac:dyDescent="0.25">
      <c r="A42" s="7">
        <f t="shared" si="3"/>
        <v>50</v>
      </c>
      <c r="B42" s="8" t="s">
        <v>231</v>
      </c>
      <c r="C42" s="8" t="s">
        <v>36</v>
      </c>
      <c r="D42" s="8" t="s">
        <v>114</v>
      </c>
      <c r="E42" s="31" t="s">
        <v>78</v>
      </c>
      <c r="F42" s="8" t="s">
        <v>22</v>
      </c>
      <c r="G42" s="8" t="s">
        <v>20</v>
      </c>
      <c r="H42" s="10">
        <v>50</v>
      </c>
      <c r="I42" s="11">
        <f t="shared" si="4"/>
        <v>1215.3333333333335</v>
      </c>
      <c r="J42" s="11">
        <f>H5*I42</f>
        <v>1215.3333333333335</v>
      </c>
      <c r="K42" s="12">
        <f t="shared" si="5"/>
        <v>364.6</v>
      </c>
      <c r="L42" s="6">
        <f>[2]JACKETED!$K$81</f>
        <v>7.2920000000000007</v>
      </c>
    </row>
    <row r="43" spans="1:12" x14ac:dyDescent="0.25">
      <c r="A43" s="7">
        <f t="shared" si="3"/>
        <v>50</v>
      </c>
      <c r="B43" s="8" t="s">
        <v>232</v>
      </c>
      <c r="C43" s="8" t="s">
        <v>36</v>
      </c>
      <c r="D43" s="8" t="s">
        <v>114</v>
      </c>
      <c r="E43" s="31" t="s">
        <v>79</v>
      </c>
      <c r="F43" s="8" t="s">
        <v>33</v>
      </c>
      <c r="G43" s="8" t="s">
        <v>27</v>
      </c>
      <c r="H43" s="10">
        <v>50</v>
      </c>
      <c r="I43" s="11">
        <f t="shared" si="4"/>
        <v>222.68333333333337</v>
      </c>
      <c r="J43" s="11">
        <f>H5*I43</f>
        <v>222.68333333333337</v>
      </c>
      <c r="K43" s="12">
        <f t="shared" si="5"/>
        <v>66.805000000000007</v>
      </c>
      <c r="L43" s="6">
        <f>[2]JACKETED!$K$84</f>
        <v>1.3361000000000001</v>
      </c>
    </row>
    <row r="44" spans="1:12" x14ac:dyDescent="0.25">
      <c r="A44" s="7">
        <f t="shared" si="3"/>
        <v>50</v>
      </c>
      <c r="B44" s="8" t="s">
        <v>233</v>
      </c>
      <c r="C44" s="8" t="s">
        <v>36</v>
      </c>
      <c r="D44" s="8" t="s">
        <v>114</v>
      </c>
      <c r="E44" s="31" t="s">
        <v>80</v>
      </c>
      <c r="F44" s="8" t="s">
        <v>16</v>
      </c>
      <c r="G44" s="8" t="s">
        <v>27</v>
      </c>
      <c r="H44" s="10">
        <v>50</v>
      </c>
      <c r="I44" s="11">
        <f t="shared" si="4"/>
        <v>263</v>
      </c>
      <c r="J44" s="11">
        <f>H5*I44</f>
        <v>263</v>
      </c>
      <c r="K44" s="12">
        <f t="shared" si="5"/>
        <v>78.899999999999991</v>
      </c>
      <c r="L44" s="6">
        <f>[2]JACKETED!$K$85</f>
        <v>1.5779999999999998</v>
      </c>
    </row>
    <row r="45" spans="1:12" x14ac:dyDescent="0.25">
      <c r="A45" s="7">
        <f t="shared" si="3"/>
        <v>50</v>
      </c>
      <c r="B45" s="8" t="s">
        <v>234</v>
      </c>
      <c r="C45" s="8" t="s">
        <v>36</v>
      </c>
      <c r="D45" s="8" t="s">
        <v>114</v>
      </c>
      <c r="E45" s="31" t="s">
        <v>81</v>
      </c>
      <c r="F45" s="8" t="s">
        <v>17</v>
      </c>
      <c r="G45" s="8" t="s">
        <v>27</v>
      </c>
      <c r="H45" s="10">
        <v>50</v>
      </c>
      <c r="I45" s="11">
        <f t="shared" si="4"/>
        <v>304.48333333333335</v>
      </c>
      <c r="J45" s="11">
        <f>H5*I45</f>
        <v>304.48333333333335</v>
      </c>
      <c r="K45" s="12">
        <f t="shared" si="5"/>
        <v>91.344999999999999</v>
      </c>
      <c r="L45" s="6">
        <f>[2]JACKETED!$K$86</f>
        <v>1.8269</v>
      </c>
    </row>
    <row r="46" spans="1:12" x14ac:dyDescent="0.25">
      <c r="A46" s="7">
        <f t="shared" si="3"/>
        <v>50</v>
      </c>
      <c r="B46" s="8" t="s">
        <v>235</v>
      </c>
      <c r="C46" s="8" t="s">
        <v>36</v>
      </c>
      <c r="D46" s="8" t="s">
        <v>114</v>
      </c>
      <c r="E46" s="31" t="s">
        <v>82</v>
      </c>
      <c r="F46" s="8" t="s">
        <v>15</v>
      </c>
      <c r="G46" s="8" t="s">
        <v>27</v>
      </c>
      <c r="H46" s="10">
        <v>50</v>
      </c>
      <c r="I46" s="11">
        <f t="shared" si="4"/>
        <v>358.28333333333342</v>
      </c>
      <c r="J46" s="11">
        <f>H5*I46</f>
        <v>358.28333333333342</v>
      </c>
      <c r="K46" s="12">
        <f t="shared" si="5"/>
        <v>107.48500000000001</v>
      </c>
      <c r="L46" s="6">
        <f>[2]JACKETED!$K$87</f>
        <v>2.1497000000000002</v>
      </c>
    </row>
    <row r="47" spans="1:12" x14ac:dyDescent="0.25">
      <c r="A47" s="7">
        <f t="shared" si="3"/>
        <v>50</v>
      </c>
      <c r="B47" s="8" t="s">
        <v>236</v>
      </c>
      <c r="C47" s="8" t="s">
        <v>36</v>
      </c>
      <c r="D47" s="8" t="s">
        <v>114</v>
      </c>
      <c r="E47" s="31" t="s">
        <v>83</v>
      </c>
      <c r="F47" s="8" t="s">
        <v>20</v>
      </c>
      <c r="G47" s="8" t="s">
        <v>27</v>
      </c>
      <c r="H47" s="10">
        <v>50</v>
      </c>
      <c r="I47" s="11">
        <f t="shared" si="4"/>
        <v>403.30000000000007</v>
      </c>
      <c r="J47" s="11">
        <f>H5*I47</f>
        <v>403.30000000000007</v>
      </c>
      <c r="K47" s="12">
        <f t="shared" si="5"/>
        <v>120.99000000000002</v>
      </c>
      <c r="L47" s="6">
        <f>[2]JACKETED!$K$88</f>
        <v>2.4198000000000004</v>
      </c>
    </row>
    <row r="48" spans="1:12" x14ac:dyDescent="0.25">
      <c r="A48" s="7">
        <f t="shared" si="3"/>
        <v>50</v>
      </c>
      <c r="B48" s="8" t="s">
        <v>237</v>
      </c>
      <c r="C48" s="8" t="s">
        <v>36</v>
      </c>
      <c r="D48" s="8" t="s">
        <v>114</v>
      </c>
      <c r="E48" s="31" t="s">
        <v>84</v>
      </c>
      <c r="F48" s="8" t="s">
        <v>21</v>
      </c>
      <c r="G48" s="8" t="s">
        <v>27</v>
      </c>
      <c r="H48" s="10">
        <v>50</v>
      </c>
      <c r="I48" s="11">
        <f t="shared" si="4"/>
        <v>557.54999999999995</v>
      </c>
      <c r="J48" s="11">
        <f>H5*I48</f>
        <v>557.54999999999995</v>
      </c>
      <c r="K48" s="12">
        <f t="shared" si="5"/>
        <v>167.26499999999999</v>
      </c>
      <c r="L48" s="6">
        <f>'[1]Cost Worksheet'!$N$131</f>
        <v>3.3452999999999999</v>
      </c>
    </row>
    <row r="49" spans="1:12" x14ac:dyDescent="0.25">
      <c r="A49" s="7">
        <f t="shared" si="3"/>
        <v>50</v>
      </c>
      <c r="B49" s="8" t="s">
        <v>238</v>
      </c>
      <c r="C49" s="8" t="s">
        <v>36</v>
      </c>
      <c r="D49" s="8" t="s">
        <v>114</v>
      </c>
      <c r="E49" s="31" t="s">
        <v>85</v>
      </c>
      <c r="F49" s="8" t="s">
        <v>22</v>
      </c>
      <c r="G49" s="8" t="s">
        <v>27</v>
      </c>
      <c r="H49" s="10">
        <v>50</v>
      </c>
      <c r="I49" s="11">
        <f t="shared" si="4"/>
        <v>1150.7333333333336</v>
      </c>
      <c r="J49" s="11">
        <f>H5*I49</f>
        <v>1150.7333333333336</v>
      </c>
      <c r="K49" s="12">
        <f t="shared" si="5"/>
        <v>345.22</v>
      </c>
      <c r="L49" s="6">
        <f>'[1]Cost Worksheet'!$N$132</f>
        <v>6.9044000000000008</v>
      </c>
    </row>
    <row r="50" spans="1:12" x14ac:dyDescent="0.25">
      <c r="A50" s="8">
        <v>20</v>
      </c>
      <c r="B50" s="8" t="s">
        <v>239</v>
      </c>
      <c r="C50" s="8" t="s">
        <v>36</v>
      </c>
      <c r="D50" s="8" t="s">
        <v>14</v>
      </c>
      <c r="E50" s="31" t="s">
        <v>41</v>
      </c>
      <c r="F50" s="8" t="s">
        <v>33</v>
      </c>
      <c r="G50" s="8" t="s">
        <v>17</v>
      </c>
      <c r="H50" s="10">
        <v>20</v>
      </c>
      <c r="I50" s="11">
        <f t="shared" si="4"/>
        <v>62.266666666666666</v>
      </c>
      <c r="J50" s="11">
        <f>H5*I50</f>
        <v>62.266666666666666</v>
      </c>
      <c r="K50" s="13">
        <f t="shared" si="5"/>
        <v>18.68</v>
      </c>
      <c r="L50" s="14">
        <v>0.93400000000000005</v>
      </c>
    </row>
    <row r="51" spans="1:12" x14ac:dyDescent="0.25">
      <c r="A51" s="8">
        <v>20</v>
      </c>
      <c r="B51" s="8" t="s">
        <v>240</v>
      </c>
      <c r="C51" s="8" t="s">
        <v>36</v>
      </c>
      <c r="D51" s="8" t="s">
        <v>14</v>
      </c>
      <c r="E51" s="31" t="s">
        <v>42</v>
      </c>
      <c r="F51" s="8" t="s">
        <v>16</v>
      </c>
      <c r="G51" s="8" t="s">
        <v>17</v>
      </c>
      <c r="H51" s="10">
        <v>20</v>
      </c>
      <c r="I51" s="11">
        <f t="shared" si="4"/>
        <v>78.860000000000014</v>
      </c>
      <c r="J51" s="11">
        <f>H5*I51</f>
        <v>78.860000000000014</v>
      </c>
      <c r="K51" s="13">
        <f t="shared" si="5"/>
        <v>23.658000000000001</v>
      </c>
      <c r="L51" s="14">
        <v>1.1829000000000001</v>
      </c>
    </row>
    <row r="52" spans="1:12" x14ac:dyDescent="0.25">
      <c r="A52" s="8">
        <v>20</v>
      </c>
      <c r="B52" s="8" t="s">
        <v>241</v>
      </c>
      <c r="C52" s="8" t="s">
        <v>36</v>
      </c>
      <c r="D52" s="8" t="s">
        <v>14</v>
      </c>
      <c r="E52" s="31" t="s">
        <v>43</v>
      </c>
      <c r="F52" s="8" t="s">
        <v>17</v>
      </c>
      <c r="G52" s="8" t="s">
        <v>17</v>
      </c>
      <c r="H52" s="10">
        <v>20</v>
      </c>
      <c r="I52" s="11">
        <f t="shared" si="4"/>
        <v>99.306666666666672</v>
      </c>
      <c r="J52" s="11">
        <f>H5*I52</f>
        <v>99.306666666666672</v>
      </c>
      <c r="K52" s="13">
        <f t="shared" si="5"/>
        <v>29.792000000000002</v>
      </c>
      <c r="L52" s="14">
        <v>1.4896</v>
      </c>
    </row>
    <row r="53" spans="1:12" x14ac:dyDescent="0.25">
      <c r="A53" s="8">
        <v>20</v>
      </c>
      <c r="B53" s="8" t="s">
        <v>242</v>
      </c>
      <c r="C53" s="8" t="s">
        <v>36</v>
      </c>
      <c r="D53" s="8" t="s">
        <v>14</v>
      </c>
      <c r="E53" s="31" t="s">
        <v>44</v>
      </c>
      <c r="F53" s="8" t="s">
        <v>15</v>
      </c>
      <c r="G53" s="8" t="s">
        <v>17</v>
      </c>
      <c r="H53" s="10">
        <v>20</v>
      </c>
      <c r="I53" s="11">
        <f t="shared" si="4"/>
        <v>137.89333333333335</v>
      </c>
      <c r="J53" s="11">
        <f>H5*I53</f>
        <v>137.89333333333335</v>
      </c>
      <c r="K53" s="13">
        <f t="shared" si="5"/>
        <v>41.368000000000002</v>
      </c>
      <c r="L53" s="14">
        <v>2.0684</v>
      </c>
    </row>
    <row r="54" spans="1:12" x14ac:dyDescent="0.25">
      <c r="A54" s="8">
        <v>20</v>
      </c>
      <c r="B54" s="8" t="s">
        <v>243</v>
      </c>
      <c r="C54" s="8" t="s">
        <v>36</v>
      </c>
      <c r="D54" s="8" t="s">
        <v>14</v>
      </c>
      <c r="E54" s="31" t="s">
        <v>45</v>
      </c>
      <c r="F54" s="8" t="s">
        <v>20</v>
      </c>
      <c r="G54" s="8" t="s">
        <v>17</v>
      </c>
      <c r="H54" s="10">
        <v>20</v>
      </c>
      <c r="I54" s="11">
        <f t="shared" si="4"/>
        <v>153.22666666666669</v>
      </c>
      <c r="J54" s="11">
        <f>H5*I54</f>
        <v>153.22666666666669</v>
      </c>
      <c r="K54" s="13">
        <f t="shared" si="5"/>
        <v>45.968000000000004</v>
      </c>
      <c r="L54" s="14">
        <v>2.2984</v>
      </c>
    </row>
    <row r="55" spans="1:12" x14ac:dyDescent="0.25">
      <c r="A55" s="8">
        <v>20</v>
      </c>
      <c r="B55" s="8" t="s">
        <v>244</v>
      </c>
      <c r="C55" s="8" t="s">
        <v>36</v>
      </c>
      <c r="D55" s="8" t="s">
        <v>14</v>
      </c>
      <c r="E55" s="31" t="s">
        <v>46</v>
      </c>
      <c r="F55" s="8" t="s">
        <v>21</v>
      </c>
      <c r="G55" s="8" t="s">
        <v>17</v>
      </c>
      <c r="H55" s="10">
        <v>20</v>
      </c>
      <c r="I55" s="11">
        <f t="shared" si="4"/>
        <v>182.19333333333336</v>
      </c>
      <c r="J55" s="11">
        <f>H5*I55</f>
        <v>182.19333333333336</v>
      </c>
      <c r="K55" s="13">
        <f t="shared" si="5"/>
        <v>54.658000000000001</v>
      </c>
      <c r="L55" s="14">
        <v>2.7328999999999999</v>
      </c>
    </row>
    <row r="56" spans="1:12" x14ac:dyDescent="0.25">
      <c r="A56" s="8">
        <v>20</v>
      </c>
      <c r="B56" s="8" t="s">
        <v>245</v>
      </c>
      <c r="C56" s="8" t="s">
        <v>36</v>
      </c>
      <c r="D56" s="8" t="s">
        <v>14</v>
      </c>
      <c r="E56" s="31" t="s">
        <v>47</v>
      </c>
      <c r="F56" s="8" t="s">
        <v>22</v>
      </c>
      <c r="G56" s="8" t="s">
        <v>17</v>
      </c>
      <c r="H56" s="10">
        <v>20</v>
      </c>
      <c r="I56" s="11">
        <f t="shared" si="4"/>
        <v>249.67333333333335</v>
      </c>
      <c r="J56" s="11">
        <f>H5*I56</f>
        <v>249.67333333333335</v>
      </c>
      <c r="K56" s="13">
        <f t="shared" si="5"/>
        <v>74.902000000000001</v>
      </c>
      <c r="L56" s="14">
        <v>3.7450999999999999</v>
      </c>
    </row>
    <row r="57" spans="1:12" x14ac:dyDescent="0.25">
      <c r="A57" s="8">
        <v>20</v>
      </c>
      <c r="B57" s="8" t="s">
        <v>246</v>
      </c>
      <c r="C57" s="8" t="s">
        <v>36</v>
      </c>
      <c r="D57" s="8" t="s">
        <v>14</v>
      </c>
      <c r="E57" s="31" t="s">
        <v>48</v>
      </c>
      <c r="F57" s="8" t="s">
        <v>33</v>
      </c>
      <c r="G57" s="8" t="s">
        <v>20</v>
      </c>
      <c r="H57" s="10">
        <v>20</v>
      </c>
      <c r="I57" s="11">
        <f t="shared" si="4"/>
        <v>73.333333333333343</v>
      </c>
      <c r="J57" s="11">
        <f>H5*I57</f>
        <v>73.333333333333343</v>
      </c>
      <c r="K57" s="13">
        <f t="shared" si="5"/>
        <v>22</v>
      </c>
      <c r="L57" s="14">
        <v>1.1000000000000001</v>
      </c>
    </row>
    <row r="58" spans="1:12" x14ac:dyDescent="0.25">
      <c r="A58" s="8">
        <v>20</v>
      </c>
      <c r="B58" s="8" t="s">
        <v>247</v>
      </c>
      <c r="C58" s="8" t="s">
        <v>36</v>
      </c>
      <c r="D58" s="8" t="s">
        <v>14</v>
      </c>
      <c r="E58" s="31" t="s">
        <v>49</v>
      </c>
      <c r="F58" s="8" t="s">
        <v>16</v>
      </c>
      <c r="G58" s="8" t="s">
        <v>20</v>
      </c>
      <c r="H58" s="10">
        <v>20</v>
      </c>
      <c r="I58" s="11">
        <f t="shared" si="4"/>
        <v>90.666666666666686</v>
      </c>
      <c r="J58" s="11">
        <f>H5*I58</f>
        <v>90.666666666666686</v>
      </c>
      <c r="K58" s="13">
        <f t="shared" si="5"/>
        <v>27.200000000000003</v>
      </c>
      <c r="L58" s="14">
        <v>1.36</v>
      </c>
    </row>
    <row r="59" spans="1:12" x14ac:dyDescent="0.25">
      <c r="A59" s="8">
        <v>20</v>
      </c>
      <c r="B59" s="8" t="s">
        <v>248</v>
      </c>
      <c r="C59" s="8" t="s">
        <v>36</v>
      </c>
      <c r="D59" s="8" t="s">
        <v>14</v>
      </c>
      <c r="E59" s="31" t="s">
        <v>50</v>
      </c>
      <c r="F59" s="8" t="s">
        <v>17</v>
      </c>
      <c r="G59" s="8" t="s">
        <v>20</v>
      </c>
      <c r="H59" s="10">
        <v>20</v>
      </c>
      <c r="I59" s="11">
        <f t="shared" si="4"/>
        <v>114.00000000000001</v>
      </c>
      <c r="J59" s="11">
        <f>H5*I59</f>
        <v>114.00000000000001</v>
      </c>
      <c r="K59" s="13">
        <f t="shared" si="5"/>
        <v>34.200000000000003</v>
      </c>
      <c r="L59" s="14">
        <v>1.71</v>
      </c>
    </row>
    <row r="60" spans="1:12" x14ac:dyDescent="0.25">
      <c r="A60" s="8">
        <v>20</v>
      </c>
      <c r="B60" s="8" t="s">
        <v>249</v>
      </c>
      <c r="C60" s="8" t="s">
        <v>36</v>
      </c>
      <c r="D60" s="8" t="s">
        <v>14</v>
      </c>
      <c r="E60" s="31" t="s">
        <v>51</v>
      </c>
      <c r="F60" s="8" t="s">
        <v>15</v>
      </c>
      <c r="G60" s="8" t="s">
        <v>20</v>
      </c>
      <c r="H60" s="10">
        <v>20</v>
      </c>
      <c r="I60" s="11">
        <f t="shared" si="4"/>
        <v>151.33333333333334</v>
      </c>
      <c r="J60" s="11">
        <f>H5*I60</f>
        <v>151.33333333333334</v>
      </c>
      <c r="K60" s="13">
        <f t="shared" si="5"/>
        <v>45.4</v>
      </c>
      <c r="L60" s="14">
        <v>2.27</v>
      </c>
    </row>
    <row r="61" spans="1:12" x14ac:dyDescent="0.25">
      <c r="A61" s="8">
        <v>20</v>
      </c>
      <c r="B61" s="8" t="s">
        <v>250</v>
      </c>
      <c r="C61" s="8" t="s">
        <v>36</v>
      </c>
      <c r="D61" s="8" t="s">
        <v>14</v>
      </c>
      <c r="E61" s="31" t="s">
        <v>52</v>
      </c>
      <c r="F61" s="8" t="s">
        <v>20</v>
      </c>
      <c r="G61" s="8" t="s">
        <v>20</v>
      </c>
      <c r="H61" s="10">
        <v>20</v>
      </c>
      <c r="I61" s="11">
        <f t="shared" si="4"/>
        <v>168.66666666666666</v>
      </c>
      <c r="J61" s="11">
        <f>H5*I61</f>
        <v>168.66666666666666</v>
      </c>
      <c r="K61" s="13">
        <f t="shared" si="5"/>
        <v>50.599999999999994</v>
      </c>
      <c r="L61" s="14">
        <v>2.5299999999999998</v>
      </c>
    </row>
    <row r="62" spans="1:12" x14ac:dyDescent="0.25">
      <c r="A62" s="8">
        <v>20</v>
      </c>
      <c r="B62" s="8" t="s">
        <v>251</v>
      </c>
      <c r="C62" s="8" t="s">
        <v>36</v>
      </c>
      <c r="D62" s="8" t="s">
        <v>14</v>
      </c>
      <c r="E62" s="31" t="s">
        <v>53</v>
      </c>
      <c r="F62" s="8" t="s">
        <v>21</v>
      </c>
      <c r="G62" s="8" t="s">
        <v>20</v>
      </c>
      <c r="H62" s="10">
        <v>20</v>
      </c>
      <c r="I62" s="11">
        <f t="shared" si="4"/>
        <v>199.33333333333334</v>
      </c>
      <c r="J62" s="11">
        <f>H5*I62</f>
        <v>199.33333333333334</v>
      </c>
      <c r="K62" s="13">
        <f t="shared" si="5"/>
        <v>59.800000000000004</v>
      </c>
      <c r="L62" s="14">
        <v>2.99</v>
      </c>
    </row>
    <row r="63" spans="1:12" x14ac:dyDescent="0.25">
      <c r="A63" s="8">
        <v>20</v>
      </c>
      <c r="B63" s="8" t="s">
        <v>252</v>
      </c>
      <c r="C63" s="8" t="s">
        <v>36</v>
      </c>
      <c r="D63" s="8" t="s">
        <v>14</v>
      </c>
      <c r="E63" s="31" t="s">
        <v>54</v>
      </c>
      <c r="F63" s="8" t="s">
        <v>22</v>
      </c>
      <c r="G63" s="8" t="s">
        <v>20</v>
      </c>
      <c r="H63" s="10">
        <v>20</v>
      </c>
      <c r="I63" s="11">
        <f t="shared" si="4"/>
        <v>271.33333333333337</v>
      </c>
      <c r="J63" s="11">
        <f>H5*I63</f>
        <v>271.33333333333337</v>
      </c>
      <c r="K63" s="13">
        <f t="shared" si="5"/>
        <v>81.400000000000006</v>
      </c>
      <c r="L63" s="14">
        <v>4.07</v>
      </c>
    </row>
    <row r="64" spans="1:12" x14ac:dyDescent="0.25">
      <c r="A64" s="8">
        <v>20</v>
      </c>
      <c r="B64" s="8" t="s">
        <v>253</v>
      </c>
      <c r="C64" s="8" t="s">
        <v>36</v>
      </c>
      <c r="D64" s="8" t="s">
        <v>14</v>
      </c>
      <c r="E64" s="31" t="s">
        <v>55</v>
      </c>
      <c r="F64" s="8" t="s">
        <v>33</v>
      </c>
      <c r="G64" s="8" t="s">
        <v>27</v>
      </c>
      <c r="H64" s="10">
        <v>20</v>
      </c>
      <c r="I64" s="11">
        <f t="shared" si="4"/>
        <v>97.333333333333329</v>
      </c>
      <c r="J64" s="11">
        <f>H5*I64</f>
        <v>97.333333333333329</v>
      </c>
      <c r="K64" s="13">
        <f t="shared" si="5"/>
        <v>29.2</v>
      </c>
      <c r="L64" s="14">
        <v>1.46</v>
      </c>
    </row>
    <row r="65" spans="1:12" x14ac:dyDescent="0.25">
      <c r="A65" s="8">
        <v>20</v>
      </c>
      <c r="B65" s="8" t="s">
        <v>254</v>
      </c>
      <c r="C65" s="8" t="s">
        <v>36</v>
      </c>
      <c r="D65" s="8" t="s">
        <v>14</v>
      </c>
      <c r="E65" s="31" t="s">
        <v>56</v>
      </c>
      <c r="F65" s="8" t="s">
        <v>16</v>
      </c>
      <c r="G65" s="8" t="s">
        <v>27</v>
      </c>
      <c r="H65" s="10">
        <v>20</v>
      </c>
      <c r="I65" s="11">
        <f t="shared" si="4"/>
        <v>109.33333333333333</v>
      </c>
      <c r="J65" s="11">
        <f>H5*I65</f>
        <v>109.33333333333333</v>
      </c>
      <c r="K65" s="13">
        <f t="shared" si="5"/>
        <v>32.799999999999997</v>
      </c>
      <c r="L65" s="14">
        <v>1.64</v>
      </c>
    </row>
    <row r="66" spans="1:12" x14ac:dyDescent="0.25">
      <c r="A66" s="8">
        <v>20</v>
      </c>
      <c r="B66" s="8" t="s">
        <v>213</v>
      </c>
      <c r="C66" s="8" t="s">
        <v>36</v>
      </c>
      <c r="D66" s="8" t="s">
        <v>14</v>
      </c>
      <c r="E66" s="31" t="s">
        <v>57</v>
      </c>
      <c r="F66" s="8" t="s">
        <v>17</v>
      </c>
      <c r="G66" s="8" t="s">
        <v>27</v>
      </c>
      <c r="H66" s="10">
        <v>20</v>
      </c>
      <c r="I66" s="11">
        <f t="shared" si="4"/>
        <v>133.33333333333334</v>
      </c>
      <c r="J66" s="11">
        <f>H5*I66</f>
        <v>133.33333333333334</v>
      </c>
      <c r="K66" s="13">
        <f t="shared" si="5"/>
        <v>40</v>
      </c>
      <c r="L66" s="14">
        <v>2</v>
      </c>
    </row>
    <row r="67" spans="1:12" x14ac:dyDescent="0.25">
      <c r="A67" s="8">
        <v>20</v>
      </c>
      <c r="B67" s="8" t="s">
        <v>255</v>
      </c>
      <c r="C67" s="8" t="s">
        <v>36</v>
      </c>
      <c r="D67" s="8" t="s">
        <v>14</v>
      </c>
      <c r="E67" s="31" t="s">
        <v>58</v>
      </c>
      <c r="F67" s="8" t="s">
        <v>15</v>
      </c>
      <c r="G67" s="8" t="s">
        <v>27</v>
      </c>
      <c r="H67" s="10">
        <v>20</v>
      </c>
      <c r="I67" s="11">
        <f t="shared" si="4"/>
        <v>173.33333333333334</v>
      </c>
      <c r="J67" s="11">
        <f>H5*I67</f>
        <v>173.33333333333334</v>
      </c>
      <c r="K67" s="13">
        <f t="shared" si="5"/>
        <v>52</v>
      </c>
      <c r="L67" s="14">
        <v>2.6</v>
      </c>
    </row>
    <row r="68" spans="1:12" x14ac:dyDescent="0.25">
      <c r="A68" s="8">
        <v>20</v>
      </c>
      <c r="B68" s="8" t="s">
        <v>256</v>
      </c>
      <c r="C68" s="8" t="s">
        <v>36</v>
      </c>
      <c r="D68" s="8" t="s">
        <v>14</v>
      </c>
      <c r="E68" s="31" t="s">
        <v>59</v>
      </c>
      <c r="F68" s="8" t="s">
        <v>20</v>
      </c>
      <c r="G68" s="8" t="s">
        <v>27</v>
      </c>
      <c r="H68" s="10">
        <v>20</v>
      </c>
      <c r="I68" s="11">
        <f t="shared" si="4"/>
        <v>196</v>
      </c>
      <c r="J68" s="11">
        <f>H5*I68</f>
        <v>196</v>
      </c>
      <c r="K68" s="13">
        <f t="shared" si="5"/>
        <v>58.8</v>
      </c>
      <c r="L68" s="14">
        <v>2.94</v>
      </c>
    </row>
    <row r="69" spans="1:12" x14ac:dyDescent="0.25">
      <c r="A69" s="8">
        <v>20</v>
      </c>
      <c r="B69" s="8" t="s">
        <v>257</v>
      </c>
      <c r="C69" s="8" t="s">
        <v>36</v>
      </c>
      <c r="D69" s="8" t="s">
        <v>14</v>
      </c>
      <c r="E69" s="31" t="s">
        <v>60</v>
      </c>
      <c r="F69" s="8" t="s">
        <v>21</v>
      </c>
      <c r="G69" s="8" t="s">
        <v>27</v>
      </c>
      <c r="H69" s="10">
        <v>20</v>
      </c>
      <c r="I69" s="11">
        <f t="shared" si="4"/>
        <v>218.66666666666666</v>
      </c>
      <c r="J69" s="11">
        <f>H5*I69</f>
        <v>218.66666666666666</v>
      </c>
      <c r="K69" s="13">
        <f t="shared" si="5"/>
        <v>65.599999999999994</v>
      </c>
      <c r="L69" s="14">
        <v>3.28</v>
      </c>
    </row>
    <row r="70" spans="1:12" x14ac:dyDescent="0.25">
      <c r="A70" s="8">
        <v>20</v>
      </c>
      <c r="B70" s="8" t="s">
        <v>258</v>
      </c>
      <c r="C70" s="8" t="s">
        <v>36</v>
      </c>
      <c r="D70" s="8" t="s">
        <v>14</v>
      </c>
      <c r="E70" s="31" t="s">
        <v>61</v>
      </c>
      <c r="F70" s="8" t="s">
        <v>22</v>
      </c>
      <c r="G70" s="8" t="s">
        <v>27</v>
      </c>
      <c r="H70" s="10">
        <v>20</v>
      </c>
      <c r="I70" s="11">
        <f t="shared" si="4"/>
        <v>300</v>
      </c>
      <c r="J70" s="11">
        <f>H5*I70</f>
        <v>300</v>
      </c>
      <c r="K70" s="13">
        <f t="shared" si="5"/>
        <v>90</v>
      </c>
      <c r="L70" s="14">
        <v>4.5</v>
      </c>
    </row>
    <row r="71" spans="1:12" x14ac:dyDescent="0.25">
      <c r="A71" s="8">
        <v>20</v>
      </c>
      <c r="B71" s="8" t="s">
        <v>259</v>
      </c>
      <c r="C71" s="8" t="s">
        <v>36</v>
      </c>
      <c r="D71" s="8" t="s">
        <v>114</v>
      </c>
      <c r="E71" s="31" t="s">
        <v>62</v>
      </c>
      <c r="F71" s="8" t="s">
        <v>33</v>
      </c>
      <c r="G71" s="8" t="s">
        <v>17</v>
      </c>
      <c r="H71" s="10">
        <v>20</v>
      </c>
      <c r="I71" s="11">
        <f t="shared" si="4"/>
        <v>73.466666666666669</v>
      </c>
      <c r="J71" s="11">
        <f>H5*I71</f>
        <v>73.466666666666669</v>
      </c>
      <c r="K71" s="13">
        <f t="shared" si="5"/>
        <v>22.04</v>
      </c>
      <c r="L71" s="14">
        <v>1.1019999999999999</v>
      </c>
    </row>
    <row r="72" spans="1:12" x14ac:dyDescent="0.25">
      <c r="A72" s="8">
        <v>20</v>
      </c>
      <c r="B72" s="8" t="s">
        <v>260</v>
      </c>
      <c r="C72" s="8" t="s">
        <v>36</v>
      </c>
      <c r="D72" s="8" t="s">
        <v>114</v>
      </c>
      <c r="E72" s="31" t="s">
        <v>63</v>
      </c>
      <c r="F72" s="8" t="s">
        <v>16</v>
      </c>
      <c r="G72" s="8" t="s">
        <v>17</v>
      </c>
      <c r="H72" s="10">
        <v>20</v>
      </c>
      <c r="I72" s="11">
        <f t="shared" si="4"/>
        <v>89.733333333333348</v>
      </c>
      <c r="J72" s="11">
        <f>H5*I72</f>
        <v>89.733333333333348</v>
      </c>
      <c r="K72" s="13">
        <f t="shared" si="5"/>
        <v>26.92</v>
      </c>
      <c r="L72" s="14">
        <v>1.3460000000000001</v>
      </c>
    </row>
    <row r="73" spans="1:12" x14ac:dyDescent="0.25">
      <c r="A73" s="8">
        <v>20</v>
      </c>
      <c r="B73" s="8" t="s">
        <v>261</v>
      </c>
      <c r="C73" s="8" t="s">
        <v>36</v>
      </c>
      <c r="D73" s="8" t="s">
        <v>114</v>
      </c>
      <c r="E73" s="31" t="s">
        <v>43</v>
      </c>
      <c r="F73" s="8" t="s">
        <v>17</v>
      </c>
      <c r="G73" s="8" t="s">
        <v>17</v>
      </c>
      <c r="H73" s="10">
        <v>20</v>
      </c>
      <c r="I73" s="11">
        <f t="shared" si="4"/>
        <v>109.8</v>
      </c>
      <c r="J73" s="11">
        <f>H5*I73</f>
        <v>109.8</v>
      </c>
      <c r="K73" s="13">
        <f t="shared" si="5"/>
        <v>32.94</v>
      </c>
      <c r="L73" s="14">
        <v>1.647</v>
      </c>
    </row>
    <row r="74" spans="1:12" x14ac:dyDescent="0.25">
      <c r="A74" s="8">
        <v>20</v>
      </c>
      <c r="B74" s="8" t="s">
        <v>262</v>
      </c>
      <c r="C74" s="8" t="s">
        <v>36</v>
      </c>
      <c r="D74" s="8" t="s">
        <v>114</v>
      </c>
      <c r="E74" s="31" t="s">
        <v>44</v>
      </c>
      <c r="F74" s="8" t="s">
        <v>15</v>
      </c>
      <c r="G74" s="8" t="s">
        <v>17</v>
      </c>
      <c r="H74" s="10">
        <v>20</v>
      </c>
      <c r="I74" s="11">
        <f t="shared" si="4"/>
        <v>149.73333333333335</v>
      </c>
      <c r="J74" s="11">
        <f>H5*I74</f>
        <v>149.73333333333335</v>
      </c>
      <c r="K74" s="13">
        <f t="shared" si="5"/>
        <v>44.92</v>
      </c>
      <c r="L74" s="14">
        <v>2.246</v>
      </c>
    </row>
    <row r="75" spans="1:12" x14ac:dyDescent="0.25">
      <c r="A75" s="8">
        <v>20</v>
      </c>
      <c r="B75" s="8" t="s">
        <v>263</v>
      </c>
      <c r="C75" s="8" t="s">
        <v>36</v>
      </c>
      <c r="D75" s="8" t="s">
        <v>114</v>
      </c>
      <c r="E75" s="31" t="s">
        <v>45</v>
      </c>
      <c r="F75" s="8" t="s">
        <v>20</v>
      </c>
      <c r="G75" s="8" t="s">
        <v>17</v>
      </c>
      <c r="H75" s="10">
        <v>20</v>
      </c>
      <c r="I75" s="11">
        <f t="shared" si="4"/>
        <v>166.59999999999997</v>
      </c>
      <c r="J75" s="11">
        <f>H5*I75</f>
        <v>166.59999999999997</v>
      </c>
      <c r="K75" s="13">
        <f t="shared" si="5"/>
        <v>49.97999999999999</v>
      </c>
      <c r="L75" s="14">
        <v>2.4989999999999997</v>
      </c>
    </row>
    <row r="76" spans="1:12" x14ac:dyDescent="0.25">
      <c r="A76" s="8">
        <v>20</v>
      </c>
      <c r="B76" s="8" t="s">
        <v>264</v>
      </c>
      <c r="C76" s="8" t="s">
        <v>36</v>
      </c>
      <c r="D76" s="8" t="s">
        <v>114</v>
      </c>
      <c r="E76" s="31" t="s">
        <v>46</v>
      </c>
      <c r="F76" s="8" t="s">
        <v>21</v>
      </c>
      <c r="G76" s="8" t="s">
        <v>17</v>
      </c>
      <c r="H76" s="10">
        <v>20</v>
      </c>
      <c r="I76" s="11">
        <f t="shared" si="4"/>
        <v>198.26666666666665</v>
      </c>
      <c r="J76" s="11">
        <f>H5*I76</f>
        <v>198.26666666666665</v>
      </c>
      <c r="K76" s="13">
        <f t="shared" si="5"/>
        <v>59.48</v>
      </c>
      <c r="L76" s="14">
        <v>2.9739999999999998</v>
      </c>
    </row>
    <row r="77" spans="1:12" x14ac:dyDescent="0.25">
      <c r="A77" s="8">
        <v>20</v>
      </c>
      <c r="B77" s="8" t="s">
        <v>265</v>
      </c>
      <c r="C77" s="8" t="s">
        <v>36</v>
      </c>
      <c r="D77" s="8" t="s">
        <v>114</v>
      </c>
      <c r="E77" s="31" t="s">
        <v>47</v>
      </c>
      <c r="F77" s="8" t="s">
        <v>22</v>
      </c>
      <c r="G77" s="8" t="s">
        <v>17</v>
      </c>
      <c r="H77" s="10">
        <v>20</v>
      </c>
      <c r="I77" s="11">
        <f t="shared" si="4"/>
        <v>249.4666666666667</v>
      </c>
      <c r="J77" s="11">
        <f>H5*I77</f>
        <v>249.4666666666667</v>
      </c>
      <c r="K77" s="13">
        <f t="shared" si="5"/>
        <v>74.84</v>
      </c>
      <c r="L77" s="14">
        <v>3.742</v>
      </c>
    </row>
    <row r="78" spans="1:12" x14ac:dyDescent="0.25">
      <c r="A78" s="8">
        <v>20</v>
      </c>
      <c r="B78" s="8" t="s">
        <v>266</v>
      </c>
      <c r="C78" s="8" t="s">
        <v>36</v>
      </c>
      <c r="D78" s="8" t="s">
        <v>114</v>
      </c>
      <c r="E78" s="31" t="s">
        <v>48</v>
      </c>
      <c r="F78" s="8" t="s">
        <v>33</v>
      </c>
      <c r="G78" s="8" t="s">
        <v>20</v>
      </c>
      <c r="H78" s="10">
        <v>20</v>
      </c>
      <c r="I78" s="11">
        <f t="shared" si="4"/>
        <v>93</v>
      </c>
      <c r="J78" s="11">
        <f>H5*I78</f>
        <v>93</v>
      </c>
      <c r="K78" s="13">
        <f t="shared" si="5"/>
        <v>27.9</v>
      </c>
      <c r="L78" s="14">
        <v>1.395</v>
      </c>
    </row>
    <row r="79" spans="1:12" x14ac:dyDescent="0.25">
      <c r="A79" s="8">
        <v>20</v>
      </c>
      <c r="B79" s="8" t="s">
        <v>267</v>
      </c>
      <c r="C79" s="8" t="s">
        <v>36</v>
      </c>
      <c r="D79" s="8" t="s">
        <v>114</v>
      </c>
      <c r="E79" s="31" t="s">
        <v>49</v>
      </c>
      <c r="F79" s="8" t="s">
        <v>16</v>
      </c>
      <c r="G79" s="8" t="s">
        <v>20</v>
      </c>
      <c r="H79" s="10">
        <v>20</v>
      </c>
      <c r="I79" s="11">
        <f t="shared" si="4"/>
        <v>108.73333333333335</v>
      </c>
      <c r="J79" s="11">
        <f>H5*I79</f>
        <v>108.73333333333335</v>
      </c>
      <c r="K79" s="13">
        <f t="shared" ref="K79:K91" si="6">L79*H79</f>
        <v>32.620000000000005</v>
      </c>
      <c r="L79" s="14">
        <v>1.6310000000000002</v>
      </c>
    </row>
    <row r="80" spans="1:12" x14ac:dyDescent="0.25">
      <c r="A80" s="8">
        <v>20</v>
      </c>
      <c r="B80" s="8" t="s">
        <v>268</v>
      </c>
      <c r="C80" s="8" t="s">
        <v>36</v>
      </c>
      <c r="D80" s="8" t="s">
        <v>114</v>
      </c>
      <c r="E80" s="31" t="s">
        <v>50</v>
      </c>
      <c r="F80" s="8" t="s">
        <v>17</v>
      </c>
      <c r="G80" s="8" t="s">
        <v>20</v>
      </c>
      <c r="H80" s="10">
        <v>20</v>
      </c>
      <c r="I80" s="11">
        <f t="shared" si="4"/>
        <v>146.6</v>
      </c>
      <c r="J80" s="11">
        <f>H5*I80</f>
        <v>146.6</v>
      </c>
      <c r="K80" s="13">
        <f t="shared" si="6"/>
        <v>43.98</v>
      </c>
      <c r="L80" s="14">
        <v>2.1989999999999998</v>
      </c>
    </row>
    <row r="81" spans="1:12" x14ac:dyDescent="0.25">
      <c r="A81" s="8">
        <v>20</v>
      </c>
      <c r="B81" s="8" t="s">
        <v>269</v>
      </c>
      <c r="C81" s="8" t="s">
        <v>36</v>
      </c>
      <c r="D81" s="8" t="s">
        <v>114</v>
      </c>
      <c r="E81" s="31" t="s">
        <v>51</v>
      </c>
      <c r="F81" s="8" t="s">
        <v>15</v>
      </c>
      <c r="G81" s="8" t="s">
        <v>20</v>
      </c>
      <c r="H81" s="10">
        <v>20</v>
      </c>
      <c r="I81" s="11">
        <f t="shared" si="4"/>
        <v>187.4666666666667</v>
      </c>
      <c r="J81" s="11">
        <f>H5*I81</f>
        <v>187.4666666666667</v>
      </c>
      <c r="K81" s="13">
        <f t="shared" si="6"/>
        <v>56.240000000000009</v>
      </c>
      <c r="L81" s="14">
        <v>2.8120000000000003</v>
      </c>
    </row>
    <row r="82" spans="1:12" x14ac:dyDescent="0.25">
      <c r="A82" s="8">
        <v>20</v>
      </c>
      <c r="B82" s="8" t="s">
        <v>270</v>
      </c>
      <c r="C82" s="8" t="s">
        <v>36</v>
      </c>
      <c r="D82" s="8" t="s">
        <v>114</v>
      </c>
      <c r="E82" s="31" t="s">
        <v>64</v>
      </c>
      <c r="F82" s="8" t="s">
        <v>20</v>
      </c>
      <c r="G82" s="8" t="s">
        <v>20</v>
      </c>
      <c r="H82" s="10">
        <v>20</v>
      </c>
      <c r="I82" s="11">
        <f t="shared" si="4"/>
        <v>205.6</v>
      </c>
      <c r="J82" s="11">
        <f>H5*I82</f>
        <v>205.6</v>
      </c>
      <c r="K82" s="13">
        <f t="shared" si="6"/>
        <v>61.679999999999993</v>
      </c>
      <c r="L82" s="14">
        <v>3.0839999999999996</v>
      </c>
    </row>
    <row r="83" spans="1:12" x14ac:dyDescent="0.25">
      <c r="A83" s="8">
        <v>20</v>
      </c>
      <c r="B83" s="8" t="s">
        <v>271</v>
      </c>
      <c r="C83" s="8" t="s">
        <v>36</v>
      </c>
      <c r="D83" s="8" t="s">
        <v>114</v>
      </c>
      <c r="E83" s="31" t="s">
        <v>53</v>
      </c>
      <c r="F83" s="8" t="s">
        <v>21</v>
      </c>
      <c r="G83" s="8" t="s">
        <v>20</v>
      </c>
      <c r="H83" s="10">
        <v>20</v>
      </c>
      <c r="I83" s="11">
        <f t="shared" si="4"/>
        <v>236.46666666666667</v>
      </c>
      <c r="J83" s="11">
        <f>H5*I83</f>
        <v>236.46666666666667</v>
      </c>
      <c r="K83" s="13">
        <f t="shared" si="6"/>
        <v>70.94</v>
      </c>
      <c r="L83" s="14">
        <v>3.5469999999999997</v>
      </c>
    </row>
    <row r="84" spans="1:12" x14ac:dyDescent="0.25">
      <c r="A84" s="27">
        <v>20</v>
      </c>
      <c r="B84" s="27" t="s">
        <v>272</v>
      </c>
      <c r="C84" s="8" t="s">
        <v>36</v>
      </c>
      <c r="D84" s="8" t="s">
        <v>114</v>
      </c>
      <c r="E84" s="31" t="s">
        <v>54</v>
      </c>
      <c r="F84" s="8" t="s">
        <v>22</v>
      </c>
      <c r="G84" s="8" t="s">
        <v>20</v>
      </c>
      <c r="H84" s="10">
        <v>20</v>
      </c>
      <c r="I84" s="11">
        <f t="shared" si="4"/>
        <v>268.8</v>
      </c>
      <c r="J84" s="11">
        <f>H5*I84</f>
        <v>268.8</v>
      </c>
      <c r="K84" s="13">
        <f t="shared" si="6"/>
        <v>80.64</v>
      </c>
      <c r="L84" s="14">
        <v>4.032</v>
      </c>
    </row>
    <row r="85" spans="1:12" x14ac:dyDescent="0.25">
      <c r="A85" s="8">
        <v>20</v>
      </c>
      <c r="B85" s="8" t="s">
        <v>273</v>
      </c>
      <c r="C85" s="8" t="s">
        <v>36</v>
      </c>
      <c r="D85" s="8" t="s">
        <v>114</v>
      </c>
      <c r="E85" s="31" t="s">
        <v>55</v>
      </c>
      <c r="F85" s="8" t="s">
        <v>33</v>
      </c>
      <c r="G85" s="8" t="s">
        <v>27</v>
      </c>
      <c r="H85" s="10">
        <v>20</v>
      </c>
      <c r="I85" s="11">
        <f t="shared" si="4"/>
        <v>91.866666666666674</v>
      </c>
      <c r="J85" s="12">
        <f>H5*I85</f>
        <v>91.866666666666674</v>
      </c>
      <c r="K85" s="13">
        <f t="shared" si="6"/>
        <v>27.560000000000002</v>
      </c>
      <c r="L85" s="53">
        <v>1.3780000000000001</v>
      </c>
    </row>
    <row r="86" spans="1:12" x14ac:dyDescent="0.25">
      <c r="A86" s="8">
        <v>20</v>
      </c>
      <c r="B86" s="8" t="s">
        <v>274</v>
      </c>
      <c r="C86" s="8" t="s">
        <v>36</v>
      </c>
      <c r="D86" s="8" t="s">
        <v>114</v>
      </c>
      <c r="E86" s="31" t="s">
        <v>117</v>
      </c>
      <c r="F86" s="8" t="s">
        <v>16</v>
      </c>
      <c r="G86" s="8" t="s">
        <v>27</v>
      </c>
      <c r="H86" s="10">
        <v>20</v>
      </c>
      <c r="I86" s="11">
        <f t="shared" si="4"/>
        <v>108.53333333333335</v>
      </c>
      <c r="J86" s="12">
        <f>H5*I86</f>
        <v>108.53333333333335</v>
      </c>
      <c r="K86" s="13">
        <f t="shared" si="6"/>
        <v>32.56</v>
      </c>
      <c r="L86" s="53">
        <v>1.6280000000000001</v>
      </c>
    </row>
    <row r="87" spans="1:12" x14ac:dyDescent="0.25">
      <c r="A87" s="8">
        <v>20</v>
      </c>
      <c r="B87" s="8" t="s">
        <v>275</v>
      </c>
      <c r="C87" s="8" t="s">
        <v>36</v>
      </c>
      <c r="D87" s="8" t="s">
        <v>114</v>
      </c>
      <c r="E87" s="31" t="s">
        <v>57</v>
      </c>
      <c r="F87" s="8" t="s">
        <v>17</v>
      </c>
      <c r="G87" s="8" t="s">
        <v>27</v>
      </c>
      <c r="H87" s="10">
        <v>20</v>
      </c>
      <c r="I87" s="11">
        <f t="shared" si="4"/>
        <v>130.19999999999999</v>
      </c>
      <c r="J87" s="52">
        <f>H5*I87</f>
        <v>130.19999999999999</v>
      </c>
      <c r="K87" s="13">
        <f t="shared" si="6"/>
        <v>39.059999999999995</v>
      </c>
      <c r="L87" s="53">
        <v>1.9529999999999998</v>
      </c>
    </row>
    <row r="88" spans="1:12" x14ac:dyDescent="0.25">
      <c r="A88" s="8">
        <v>20</v>
      </c>
      <c r="B88" s="8" t="s">
        <v>276</v>
      </c>
      <c r="C88" s="8" t="s">
        <v>36</v>
      </c>
      <c r="D88" s="8" t="s">
        <v>114</v>
      </c>
      <c r="E88" s="31" t="s">
        <v>58</v>
      </c>
      <c r="F88" s="8" t="s">
        <v>15</v>
      </c>
      <c r="G88" s="8" t="s">
        <v>27</v>
      </c>
      <c r="H88" s="10">
        <v>20</v>
      </c>
      <c r="I88" s="11">
        <f t="shared" si="4"/>
        <v>169.6</v>
      </c>
      <c r="J88" s="52">
        <f>H5*I88</f>
        <v>169.6</v>
      </c>
      <c r="K88" s="13">
        <f t="shared" si="6"/>
        <v>50.879999999999995</v>
      </c>
      <c r="L88" s="53">
        <v>2.5439999999999996</v>
      </c>
    </row>
    <row r="89" spans="1:12" x14ac:dyDescent="0.25">
      <c r="A89" s="8">
        <v>20</v>
      </c>
      <c r="B89" s="8" t="s">
        <v>277</v>
      </c>
      <c r="C89" s="8" t="s">
        <v>36</v>
      </c>
      <c r="D89" s="8" t="s">
        <v>114</v>
      </c>
      <c r="E89" s="31" t="s">
        <v>118</v>
      </c>
      <c r="F89" s="8" t="s">
        <v>20</v>
      </c>
      <c r="G89" s="8" t="s">
        <v>27</v>
      </c>
      <c r="H89" s="10">
        <v>20</v>
      </c>
      <c r="I89" s="11">
        <f t="shared" si="4"/>
        <v>186.4</v>
      </c>
      <c r="J89" s="52">
        <f>H5*I89</f>
        <v>186.4</v>
      </c>
      <c r="K89" s="13">
        <f t="shared" si="6"/>
        <v>55.92</v>
      </c>
      <c r="L89" s="53">
        <v>2.7960000000000003</v>
      </c>
    </row>
    <row r="90" spans="1:12" x14ac:dyDescent="0.25">
      <c r="A90" s="8">
        <v>20</v>
      </c>
      <c r="B90" s="8" t="s">
        <v>278</v>
      </c>
      <c r="C90" s="8" t="s">
        <v>36</v>
      </c>
      <c r="D90" s="8" t="s">
        <v>114</v>
      </c>
      <c r="E90" s="31" t="s">
        <v>60</v>
      </c>
      <c r="F90" s="8" t="s">
        <v>21</v>
      </c>
      <c r="G90" s="8" t="s">
        <v>27</v>
      </c>
      <c r="H90" s="10">
        <v>20</v>
      </c>
      <c r="I90" s="11">
        <f t="shared" si="4"/>
        <v>220</v>
      </c>
      <c r="J90" s="52">
        <f>H5*I90</f>
        <v>220</v>
      </c>
      <c r="K90" s="13">
        <f t="shared" si="6"/>
        <v>66</v>
      </c>
      <c r="L90" s="53">
        <v>3.3</v>
      </c>
    </row>
    <row r="91" spans="1:12" x14ac:dyDescent="0.25">
      <c r="A91" s="8">
        <v>20</v>
      </c>
      <c r="B91" s="8" t="s">
        <v>279</v>
      </c>
      <c r="C91" s="8" t="s">
        <v>36</v>
      </c>
      <c r="D91" s="8" t="s">
        <v>114</v>
      </c>
      <c r="E91" s="31" t="s">
        <v>61</v>
      </c>
      <c r="F91" s="8" t="s">
        <v>22</v>
      </c>
      <c r="G91" s="8" t="s">
        <v>27</v>
      </c>
      <c r="H91" s="10">
        <v>20</v>
      </c>
      <c r="I91" s="11">
        <f t="shared" si="4"/>
        <v>297</v>
      </c>
      <c r="J91" s="52">
        <f>H5*I91</f>
        <v>297</v>
      </c>
      <c r="K91" s="13">
        <f t="shared" si="6"/>
        <v>89.1</v>
      </c>
      <c r="L91" s="53">
        <v>4.4550000000000001</v>
      </c>
    </row>
  </sheetData>
  <sheetProtection algorithmName="SHA-512" hashValue="H4B47EqSOF7m/qTr7OBeqy2ZcuoHNVEEH6kUHX5/Yu6+gUJeah59XC497XEmtvI0vufYjmf/sduEh0vvWPWXFQ==" saltValue="lE3y5Aqa4Bjg57VyQz2aoQ==" spinCount="100000" sheet="1" sort="0" autoFilter="0"/>
  <protectedRanges>
    <protectedRange sqref="H5" name="Range1"/>
    <protectedRange sqref="H8:H49" name="Range2"/>
  </protectedRanges>
  <autoFilter ref="A7:L91" xr:uid="{3895B443-FEE8-4811-BB9F-51D617A2CFE2}">
    <filterColumn colId="0" showButton="0"/>
  </autoFilter>
  <mergeCells count="1">
    <mergeCell ref="A7:B7"/>
  </mergeCells>
  <dataValidations count="1">
    <dataValidation type="list" allowBlank="1" showInputMessage="1" showErrorMessage="1" sqref="H8:H49" xr:uid="{3313DAD0-1686-4179-96F0-37BE69E1E57C}">
      <formula1>"1,20,30,40,50,100"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47EB1-DB2C-4E87-AF50-61C58C73D2A3}">
  <dimension ref="A1:P28"/>
  <sheetViews>
    <sheetView workbookViewId="0">
      <selection activeCell="J10" sqref="J10"/>
    </sheetView>
  </sheetViews>
  <sheetFormatPr defaultRowHeight="15" x14ac:dyDescent="0.25"/>
  <cols>
    <col min="1" max="1" width="17.85546875" customWidth="1"/>
    <col min="2" max="2" width="20.140625" customWidth="1"/>
    <col min="3" max="3" width="11" customWidth="1"/>
    <col min="4" max="4" width="11.85546875" customWidth="1"/>
    <col min="5" max="6" width="11" customWidth="1"/>
    <col min="7" max="7" width="12" bestFit="1" customWidth="1"/>
    <col min="8" max="8" width="0" hidden="1" customWidth="1"/>
    <col min="9" max="9" width="11.5703125" hidden="1" customWidth="1"/>
    <col min="10" max="10" width="10" bestFit="1" customWidth="1"/>
    <col min="11" max="11" width="11.5703125" bestFit="1" customWidth="1"/>
    <col min="12" max="12" width="12.5703125" bestFit="1" customWidth="1"/>
    <col min="13" max="13" width="11.5703125" bestFit="1" customWidth="1"/>
    <col min="14" max="15" width="9.140625" hidden="1" customWidth="1"/>
    <col min="16" max="16" width="0" hidden="1" customWidth="1"/>
  </cols>
  <sheetData>
    <row r="1" spans="1:16" s="1" customFormat="1" x14ac:dyDescent="0.25">
      <c r="C1" s="3" t="s">
        <v>0</v>
      </c>
      <c r="E1" s="2"/>
      <c r="H1" s="4"/>
      <c r="I1" s="4"/>
    </row>
    <row r="2" spans="1:16" s="1" customFormat="1" x14ac:dyDescent="0.25">
      <c r="C2" s="3" t="s">
        <v>37</v>
      </c>
      <c r="E2" s="2"/>
      <c r="H2" s="4"/>
      <c r="I2" s="4"/>
    </row>
    <row r="3" spans="1:16" s="1" customFormat="1" x14ac:dyDescent="0.25">
      <c r="C3" s="3" t="s">
        <v>1</v>
      </c>
      <c r="E3" s="2"/>
      <c r="H3" s="4"/>
      <c r="I3" s="4"/>
    </row>
    <row r="4" spans="1:16" s="1" customFormat="1" ht="15.75" thickBot="1" x14ac:dyDescent="0.3">
      <c r="B4" s="3"/>
      <c r="E4" s="2"/>
      <c r="H4" s="4"/>
      <c r="I4" s="4"/>
    </row>
    <row r="5" spans="1:16" s="1" customFormat="1" ht="16.5" thickBot="1" x14ac:dyDescent="0.3">
      <c r="B5" s="3" t="s">
        <v>2</v>
      </c>
      <c r="D5" s="56" t="s">
        <v>113</v>
      </c>
      <c r="E5" s="57">
        <v>1</v>
      </c>
      <c r="H5" s="4"/>
      <c r="I5" s="4"/>
    </row>
    <row r="6" spans="1:16" s="1" customFormat="1" ht="6.75" customHeight="1" x14ac:dyDescent="0.25">
      <c r="A6" s="34"/>
      <c r="B6" s="34"/>
      <c r="C6" s="34"/>
      <c r="D6" s="34"/>
      <c r="E6" s="35"/>
      <c r="F6" s="34"/>
      <c r="G6" s="34"/>
      <c r="H6" s="36"/>
      <c r="I6" s="36"/>
      <c r="J6" s="34"/>
      <c r="K6" s="34"/>
      <c r="L6" s="34"/>
      <c r="M6" s="34"/>
    </row>
    <row r="7" spans="1:16" s="1" customFormat="1" ht="15.75" x14ac:dyDescent="0.25">
      <c r="A7" s="71" t="s">
        <v>155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6" s="1" customFormat="1" ht="45" customHeight="1" x14ac:dyDescent="0.25">
      <c r="A8" s="42" t="s">
        <v>3</v>
      </c>
      <c r="B8" s="42" t="s">
        <v>6</v>
      </c>
      <c r="C8" s="43" t="s">
        <v>112</v>
      </c>
      <c r="D8" s="43" t="s">
        <v>140</v>
      </c>
      <c r="E8" s="44" t="s">
        <v>141</v>
      </c>
      <c r="F8" s="43" t="s">
        <v>142</v>
      </c>
      <c r="G8" s="45" t="s">
        <v>143</v>
      </c>
      <c r="H8" s="46" t="s">
        <v>144</v>
      </c>
      <c r="I8" s="46" t="s">
        <v>147</v>
      </c>
      <c r="J8" s="47" t="s">
        <v>145</v>
      </c>
      <c r="K8" s="47" t="s">
        <v>148</v>
      </c>
      <c r="L8" s="72" t="s">
        <v>146</v>
      </c>
      <c r="M8" s="72"/>
      <c r="N8" s="67" t="s">
        <v>151</v>
      </c>
      <c r="O8" s="58" t="s">
        <v>152</v>
      </c>
      <c r="P8" s="58" t="s">
        <v>153</v>
      </c>
    </row>
    <row r="9" spans="1:16" x14ac:dyDescent="0.25">
      <c r="A9" s="31" t="s">
        <v>126</v>
      </c>
      <c r="B9" s="48" t="s">
        <v>119</v>
      </c>
      <c r="C9" s="31" t="s">
        <v>133</v>
      </c>
      <c r="D9" s="31">
        <v>2.8000000000000001E-2</v>
      </c>
      <c r="E9" s="31">
        <v>7.5700000000000003E-2</v>
      </c>
      <c r="F9" s="49">
        <f>P9</f>
        <v>1.2637032085561499</v>
      </c>
      <c r="G9" s="50">
        <f>E5*F9</f>
        <v>1.2637032085561499</v>
      </c>
      <c r="H9" s="31">
        <v>1</v>
      </c>
      <c r="I9" s="51">
        <f>(H9/E9)*G9</f>
        <v>16.693569465735138</v>
      </c>
      <c r="J9" s="55">
        <v>0</v>
      </c>
      <c r="K9" s="60">
        <f>G9*J9</f>
        <v>0</v>
      </c>
      <c r="L9" s="73">
        <f>J9*E9</f>
        <v>0</v>
      </c>
      <c r="M9" s="73"/>
      <c r="N9">
        <v>0.37809999999999999</v>
      </c>
      <c r="O9">
        <f t="shared" ref="O9:O14" si="0">N9/0.85</f>
        <v>0.44482352941176473</v>
      </c>
      <c r="P9">
        <f>O9/0.352</f>
        <v>1.2637032085561499</v>
      </c>
    </row>
    <row r="10" spans="1:16" x14ac:dyDescent="0.25">
      <c r="A10" s="31" t="s">
        <v>127</v>
      </c>
      <c r="B10" s="48" t="s">
        <v>120</v>
      </c>
      <c r="C10" s="31" t="s">
        <v>134</v>
      </c>
      <c r="D10" s="31">
        <v>2.8000000000000001E-2</v>
      </c>
      <c r="E10" s="31">
        <v>0.1183</v>
      </c>
      <c r="F10" s="49">
        <f t="shared" ref="F10:F15" si="1">P10</f>
        <v>1.9752673796791445</v>
      </c>
      <c r="G10" s="50">
        <f>E5*F10</f>
        <v>1.9752673796791445</v>
      </c>
      <c r="H10" s="31">
        <v>1</v>
      </c>
      <c r="I10" s="51">
        <f t="shared" ref="I10:I15" si="2">(H10/E10)*G10</f>
        <v>16.697103801176201</v>
      </c>
      <c r="J10" s="55">
        <v>0</v>
      </c>
      <c r="K10" s="60">
        <f t="shared" ref="K10:K15" si="3">G10*J10</f>
        <v>0</v>
      </c>
      <c r="L10" s="73">
        <f t="shared" ref="L10:L15" si="4">J10*E10</f>
        <v>0</v>
      </c>
      <c r="M10" s="73"/>
      <c r="N10" s="32">
        <v>0.59099999999999997</v>
      </c>
      <c r="O10">
        <f t="shared" si="0"/>
        <v>0.69529411764705884</v>
      </c>
      <c r="P10">
        <f t="shared" ref="P10:P15" si="5">O10/0.352</f>
        <v>1.9752673796791445</v>
      </c>
    </row>
    <row r="11" spans="1:16" x14ac:dyDescent="0.25">
      <c r="A11" s="31" t="s">
        <v>128</v>
      </c>
      <c r="B11" s="48" t="s">
        <v>121</v>
      </c>
      <c r="C11" s="31" t="s">
        <v>135</v>
      </c>
      <c r="D11" s="31">
        <v>2.8000000000000001E-2</v>
      </c>
      <c r="E11" s="31">
        <v>0.16089999999999999</v>
      </c>
      <c r="F11" s="49">
        <f t="shared" si="1"/>
        <v>2.6868315508021392</v>
      </c>
      <c r="G11" s="50">
        <f>E5*F11</f>
        <v>2.6868315508021392</v>
      </c>
      <c r="H11" s="31">
        <v>1</v>
      </c>
      <c r="I11" s="51">
        <f t="shared" si="2"/>
        <v>16.69876663021839</v>
      </c>
      <c r="J11" s="55">
        <v>0</v>
      </c>
      <c r="K11" s="60">
        <f t="shared" si="3"/>
        <v>0</v>
      </c>
      <c r="L11" s="73">
        <f t="shared" si="4"/>
        <v>0</v>
      </c>
      <c r="M11" s="73"/>
      <c r="N11" s="32">
        <v>0.80389999999999995</v>
      </c>
      <c r="O11">
        <f t="shared" si="0"/>
        <v>0.94576470588235295</v>
      </c>
      <c r="P11">
        <f t="shared" si="5"/>
        <v>2.6868315508021392</v>
      </c>
    </row>
    <row r="12" spans="1:16" x14ac:dyDescent="0.25">
      <c r="A12" s="31" t="s">
        <v>129</v>
      </c>
      <c r="B12" s="48" t="s">
        <v>122</v>
      </c>
      <c r="C12" s="31" t="s">
        <v>136</v>
      </c>
      <c r="D12" s="31">
        <v>0.03</v>
      </c>
      <c r="E12" s="31">
        <v>0.21740000000000001</v>
      </c>
      <c r="F12" s="49">
        <f t="shared" si="1"/>
        <v>3.6286764705882359</v>
      </c>
      <c r="G12" s="50">
        <f>E5*F12</f>
        <v>3.6286764705882359</v>
      </c>
      <c r="H12" s="31">
        <v>1</v>
      </c>
      <c r="I12" s="51">
        <f t="shared" si="2"/>
        <v>16.691244114941288</v>
      </c>
      <c r="J12" s="55">
        <v>0</v>
      </c>
      <c r="K12" s="60">
        <f t="shared" si="3"/>
        <v>0</v>
      </c>
      <c r="L12" s="73">
        <f t="shared" si="4"/>
        <v>0</v>
      </c>
      <c r="M12" s="73"/>
      <c r="N12" s="32">
        <v>1.0857000000000001</v>
      </c>
      <c r="O12">
        <f t="shared" si="0"/>
        <v>1.2772941176470589</v>
      </c>
      <c r="P12">
        <f t="shared" si="5"/>
        <v>3.6286764705882359</v>
      </c>
    </row>
    <row r="13" spans="1:16" x14ac:dyDescent="0.25">
      <c r="A13" s="31" t="s">
        <v>130</v>
      </c>
      <c r="B13" s="48" t="s">
        <v>123</v>
      </c>
      <c r="C13" s="31" t="s">
        <v>137</v>
      </c>
      <c r="D13" s="31">
        <v>0.03</v>
      </c>
      <c r="E13" s="31">
        <v>0.26300000000000001</v>
      </c>
      <c r="F13" s="49">
        <f t="shared" si="1"/>
        <v>4.3910427807486636</v>
      </c>
      <c r="G13" s="50">
        <f>E5*F13</f>
        <v>4.3910427807486636</v>
      </c>
      <c r="H13" s="31">
        <v>1</v>
      </c>
      <c r="I13" s="51">
        <f t="shared" si="2"/>
        <v>16.695980154937882</v>
      </c>
      <c r="J13" s="55">
        <v>0</v>
      </c>
      <c r="K13" s="60">
        <f t="shared" si="3"/>
        <v>0</v>
      </c>
      <c r="L13" s="73">
        <f t="shared" si="4"/>
        <v>0</v>
      </c>
      <c r="M13" s="73"/>
      <c r="N13" s="32">
        <v>1.3138000000000001</v>
      </c>
      <c r="O13">
        <f t="shared" si="0"/>
        <v>1.5456470588235296</v>
      </c>
      <c r="P13">
        <f t="shared" si="5"/>
        <v>4.3910427807486636</v>
      </c>
    </row>
    <row r="14" spans="1:16" x14ac:dyDescent="0.25">
      <c r="A14" s="31" t="s">
        <v>131</v>
      </c>
      <c r="B14" s="48" t="s">
        <v>124</v>
      </c>
      <c r="C14" s="31" t="s">
        <v>138</v>
      </c>
      <c r="D14" s="31">
        <v>3.7999999999999999E-2</v>
      </c>
      <c r="E14" s="31">
        <v>0.38729999999999998</v>
      </c>
      <c r="F14" s="49">
        <f t="shared" si="1"/>
        <v>7.0030080213903743</v>
      </c>
      <c r="G14" s="50">
        <f>E5*F14</f>
        <v>7.0030080213903743</v>
      </c>
      <c r="H14" s="31">
        <v>1</v>
      </c>
      <c r="I14" s="51">
        <f t="shared" si="2"/>
        <v>18.081611209373545</v>
      </c>
      <c r="J14" s="55">
        <v>0</v>
      </c>
      <c r="K14" s="60">
        <f t="shared" si="3"/>
        <v>0</v>
      </c>
      <c r="L14" s="73">
        <f t="shared" si="4"/>
        <v>0</v>
      </c>
      <c r="M14" s="73"/>
      <c r="N14" s="32">
        <v>2.0952999999999999</v>
      </c>
      <c r="O14">
        <f t="shared" si="0"/>
        <v>2.4650588235294117</v>
      </c>
      <c r="P14">
        <f t="shared" si="5"/>
        <v>7.0030080213903743</v>
      </c>
    </row>
    <row r="15" spans="1:16" x14ac:dyDescent="0.25">
      <c r="A15" s="31" t="s">
        <v>132</v>
      </c>
      <c r="B15" s="48" t="s">
        <v>125</v>
      </c>
      <c r="C15" s="31" t="s">
        <v>139</v>
      </c>
      <c r="D15" s="31">
        <v>0.05</v>
      </c>
      <c r="E15" s="31">
        <v>0.65500000000000003</v>
      </c>
      <c r="F15" s="49">
        <f t="shared" si="1"/>
        <v>16.644348894348894</v>
      </c>
      <c r="G15" s="50">
        <f>E5*F15</f>
        <v>16.644348894348894</v>
      </c>
      <c r="H15" s="31">
        <v>1</v>
      </c>
      <c r="I15" s="51">
        <f t="shared" si="2"/>
        <v>25.411219686028844</v>
      </c>
      <c r="J15" s="55">
        <v>0</v>
      </c>
      <c r="K15" s="60">
        <f t="shared" si="3"/>
        <v>0</v>
      </c>
      <c r="L15" s="73">
        <f t="shared" si="4"/>
        <v>0</v>
      </c>
      <c r="M15" s="73"/>
      <c r="N15" s="33">
        <v>5.4194000000000004</v>
      </c>
      <c r="O15">
        <f>N15/0.925</f>
        <v>5.8588108108108106</v>
      </c>
      <c r="P15">
        <f t="shared" si="5"/>
        <v>16.644348894348894</v>
      </c>
    </row>
    <row r="18" spans="1:13" x14ac:dyDescent="0.25">
      <c r="A18" s="34"/>
      <c r="B18" s="34"/>
      <c r="C18" s="34"/>
      <c r="D18" s="34"/>
      <c r="E18" s="35"/>
      <c r="F18" s="34"/>
      <c r="G18" s="34"/>
      <c r="H18" s="36"/>
      <c r="I18" s="36"/>
      <c r="J18" s="34"/>
      <c r="K18" s="34"/>
      <c r="L18" s="34"/>
      <c r="M18" s="66"/>
    </row>
    <row r="19" spans="1:13" ht="15.75" x14ac:dyDescent="0.25">
      <c r="A19" s="71" t="s">
        <v>156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1:13" ht="45" x14ac:dyDescent="0.25">
      <c r="A20" s="42" t="s">
        <v>3</v>
      </c>
      <c r="B20" s="42" t="s">
        <v>6</v>
      </c>
      <c r="C20" s="43" t="s">
        <v>112</v>
      </c>
      <c r="D20" s="43" t="s">
        <v>140</v>
      </c>
      <c r="E20" s="44" t="s">
        <v>141</v>
      </c>
      <c r="F20" s="43" t="s">
        <v>142</v>
      </c>
      <c r="G20" s="61" t="s">
        <v>154</v>
      </c>
      <c r="J20" s="45" t="s">
        <v>150</v>
      </c>
      <c r="K20" s="47" t="s">
        <v>144</v>
      </c>
      <c r="L20" s="47" t="s">
        <v>148</v>
      </c>
      <c r="M20" s="47" t="s">
        <v>149</v>
      </c>
    </row>
    <row r="21" spans="1:13" x14ac:dyDescent="0.25">
      <c r="A21" s="31" t="s">
        <v>126</v>
      </c>
      <c r="B21" s="48" t="s">
        <v>119</v>
      </c>
      <c r="C21" s="31" t="s">
        <v>133</v>
      </c>
      <c r="D21" s="31">
        <v>2.8000000000000001E-2</v>
      </c>
      <c r="E21" s="31">
        <v>7.5700000000000003E-2</v>
      </c>
      <c r="F21" s="49">
        <f>P9</f>
        <v>1.2637032085561499</v>
      </c>
      <c r="G21" s="60">
        <f>F21*E5</f>
        <v>1.2637032085561499</v>
      </c>
      <c r="J21" s="50">
        <f>(1/0.0757)*G21</f>
        <v>16.693569465735138</v>
      </c>
      <c r="K21" s="59">
        <v>0</v>
      </c>
      <c r="L21" s="60">
        <f t="shared" ref="L21:L27" si="6">J21*K21</f>
        <v>0</v>
      </c>
      <c r="M21" s="54">
        <f>K21/E21</f>
        <v>0</v>
      </c>
    </row>
    <row r="22" spans="1:13" x14ac:dyDescent="0.25">
      <c r="A22" s="31" t="s">
        <v>127</v>
      </c>
      <c r="B22" s="48" t="s">
        <v>120</v>
      </c>
      <c r="C22" s="31" t="s">
        <v>134</v>
      </c>
      <c r="D22" s="31">
        <v>2.8000000000000001E-2</v>
      </c>
      <c r="E22" s="31">
        <v>0.1183</v>
      </c>
      <c r="F22" s="49">
        <f t="shared" ref="F22:F27" si="7">P10</f>
        <v>1.9752673796791445</v>
      </c>
      <c r="G22" s="60">
        <f>F22*E5</f>
        <v>1.9752673796791445</v>
      </c>
      <c r="J22" s="50">
        <f>(1/0.1183)*G22</f>
        <v>16.697103801176201</v>
      </c>
      <c r="K22" s="59">
        <v>0</v>
      </c>
      <c r="L22" s="60">
        <f t="shared" si="6"/>
        <v>0</v>
      </c>
      <c r="M22" s="54">
        <f t="shared" ref="M22:M27" si="8">K22/E22</f>
        <v>0</v>
      </c>
    </row>
    <row r="23" spans="1:13" x14ac:dyDescent="0.25">
      <c r="A23" s="31" t="s">
        <v>128</v>
      </c>
      <c r="B23" s="48" t="s">
        <v>121</v>
      </c>
      <c r="C23" s="31" t="s">
        <v>135</v>
      </c>
      <c r="D23" s="31">
        <v>2.8000000000000001E-2</v>
      </c>
      <c r="E23" s="31">
        <v>0.16089999999999999</v>
      </c>
      <c r="F23" s="49">
        <f t="shared" si="7"/>
        <v>2.6868315508021392</v>
      </c>
      <c r="G23" s="60">
        <f>F23*E5</f>
        <v>2.6868315508021392</v>
      </c>
      <c r="J23" s="50">
        <f>(1/0.1609)*G23</f>
        <v>16.69876663021839</v>
      </c>
      <c r="K23" s="59">
        <v>0</v>
      </c>
      <c r="L23" s="60">
        <f t="shared" si="6"/>
        <v>0</v>
      </c>
      <c r="M23" s="54">
        <f t="shared" si="8"/>
        <v>0</v>
      </c>
    </row>
    <row r="24" spans="1:13" x14ac:dyDescent="0.25">
      <c r="A24" s="31" t="s">
        <v>129</v>
      </c>
      <c r="B24" s="48" t="s">
        <v>122</v>
      </c>
      <c r="C24" s="31" t="s">
        <v>136</v>
      </c>
      <c r="D24" s="31">
        <v>0.03</v>
      </c>
      <c r="E24" s="31">
        <v>0.21740000000000001</v>
      </c>
      <c r="F24" s="49">
        <f t="shared" si="7"/>
        <v>3.6286764705882359</v>
      </c>
      <c r="G24" s="60">
        <f>F24*E5</f>
        <v>3.6286764705882359</v>
      </c>
      <c r="J24" s="50">
        <f>(1/0.2174)*G24</f>
        <v>16.691244114941288</v>
      </c>
      <c r="K24" s="59">
        <v>0</v>
      </c>
      <c r="L24" s="60">
        <f t="shared" si="6"/>
        <v>0</v>
      </c>
      <c r="M24" s="54">
        <f t="shared" si="8"/>
        <v>0</v>
      </c>
    </row>
    <row r="25" spans="1:13" x14ac:dyDescent="0.25">
      <c r="A25" s="31" t="s">
        <v>130</v>
      </c>
      <c r="B25" s="48" t="s">
        <v>123</v>
      </c>
      <c r="C25" s="31" t="s">
        <v>137</v>
      </c>
      <c r="D25" s="31">
        <v>0.03</v>
      </c>
      <c r="E25" s="31">
        <v>0.26300000000000001</v>
      </c>
      <c r="F25" s="49">
        <f t="shared" si="7"/>
        <v>4.3910427807486636</v>
      </c>
      <c r="G25" s="60">
        <f>F25*E5</f>
        <v>4.3910427807486636</v>
      </c>
      <c r="J25" s="50">
        <f>(1/0.263)*G25</f>
        <v>16.695980154937882</v>
      </c>
      <c r="K25" s="59">
        <v>0</v>
      </c>
      <c r="L25" s="60">
        <f t="shared" si="6"/>
        <v>0</v>
      </c>
      <c r="M25" s="54">
        <f t="shared" si="8"/>
        <v>0</v>
      </c>
    </row>
    <row r="26" spans="1:13" x14ac:dyDescent="0.25">
      <c r="A26" s="31" t="s">
        <v>131</v>
      </c>
      <c r="B26" s="48" t="s">
        <v>124</v>
      </c>
      <c r="C26" s="31" t="s">
        <v>138</v>
      </c>
      <c r="D26" s="31">
        <v>3.7999999999999999E-2</v>
      </c>
      <c r="E26" s="31">
        <v>0.38729999999999998</v>
      </c>
      <c r="F26" s="49">
        <f t="shared" si="7"/>
        <v>7.0030080213903743</v>
      </c>
      <c r="G26" s="60">
        <f>F26*E5</f>
        <v>7.0030080213903743</v>
      </c>
      <c r="J26" s="50">
        <f>(1/0.3873)*G26</f>
        <v>18.081611209373545</v>
      </c>
      <c r="K26" s="59">
        <v>0</v>
      </c>
      <c r="L26" s="60">
        <f t="shared" si="6"/>
        <v>0</v>
      </c>
      <c r="M26" s="54">
        <f t="shared" si="8"/>
        <v>0</v>
      </c>
    </row>
    <row r="27" spans="1:13" x14ac:dyDescent="0.25">
      <c r="A27" s="31" t="s">
        <v>132</v>
      </c>
      <c r="B27" s="48" t="s">
        <v>125</v>
      </c>
      <c r="C27" s="31" t="s">
        <v>139</v>
      </c>
      <c r="D27" s="31">
        <v>0.05</v>
      </c>
      <c r="E27" s="31">
        <v>0.65500000000000003</v>
      </c>
      <c r="F27" s="49">
        <f t="shared" si="7"/>
        <v>16.644348894348894</v>
      </c>
      <c r="G27" s="62">
        <f>F27*E5</f>
        <v>16.644348894348894</v>
      </c>
      <c r="J27" s="50">
        <f>(1/0.05)*G27</f>
        <v>332.88697788697789</v>
      </c>
      <c r="K27" s="63">
        <v>0</v>
      </c>
      <c r="L27" s="60">
        <f t="shared" si="6"/>
        <v>0</v>
      </c>
      <c r="M27" s="54">
        <f t="shared" si="8"/>
        <v>0</v>
      </c>
    </row>
    <row r="28" spans="1:13" x14ac:dyDescent="0.25">
      <c r="G28" s="64"/>
      <c r="H28" s="64"/>
      <c r="I28" s="64"/>
      <c r="J28" s="65"/>
      <c r="K28" s="64"/>
    </row>
  </sheetData>
  <sheetProtection autoFilter="0"/>
  <protectedRanges>
    <protectedRange sqref="J9:J15 K21:K27" name="Range2"/>
    <protectedRange sqref="E5" name="Range1_4"/>
  </protectedRanges>
  <mergeCells count="10">
    <mergeCell ref="A19:M19"/>
    <mergeCell ref="A7:M7"/>
    <mergeCell ref="L8:M8"/>
    <mergeCell ref="L9:M9"/>
    <mergeCell ref="L10:M10"/>
    <mergeCell ref="L11:M11"/>
    <mergeCell ref="L12:M12"/>
    <mergeCell ref="L13:M13"/>
    <mergeCell ref="L14:M14"/>
    <mergeCell ref="L15:M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Lineset</vt:lpstr>
      <vt:lpstr>Minisplit</vt:lpstr>
      <vt:lpstr>Insulated Copper</vt:lpstr>
      <vt:lpstr>LWC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Riddle</dc:creator>
  <cp:lastModifiedBy>Marc Riddle</cp:lastModifiedBy>
  <cp:lastPrinted>2023-11-22T13:59:10Z</cp:lastPrinted>
  <dcterms:created xsi:type="dcterms:W3CDTF">2023-11-16T17:16:53Z</dcterms:created>
  <dcterms:modified xsi:type="dcterms:W3CDTF">2024-04-22T23:09:07Z</dcterms:modified>
</cp:coreProperties>
</file>